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roup Reporting\Reporting 2025\2025 09\Q3 taulukot\"/>
    </mc:Choice>
  </mc:AlternateContent>
  <xr:revisionPtr revIDLastSave="0" documentId="13_ncr:1_{E94BC143-CEB1-4E8A-8192-760EE3635E5E}" xr6:coauthVersionLast="47" xr6:coauthVersionMax="47" xr10:uidLastSave="{00000000-0000-0000-0000-000000000000}"/>
  <bookViews>
    <workbookView xWindow="-120" yWindow="-120" windowWidth="29040" windowHeight="15840" tabRatio="672" xr2:uid="{00000000-000D-0000-FFFF-FFFF00000000}"/>
  </bookViews>
  <sheets>
    <sheet name="BS Suominen" sheetId="11" r:id="rId1"/>
    <sheet name="IS Suominen" sheetId="8" r:id="rId2"/>
    <sheet name="Cash flow Suominen" sheetId="7" r:id="rId3"/>
    <sheet name="Key figures Suominen" sheetId="9" r:id="rId4"/>
    <sheet name="Segments Suominen" sheetId="10" state="hidden" r:id="rId5"/>
  </sheets>
  <definedNames>
    <definedName name="_xlnm.Print_Area" localSheetId="0">'BS Suominen'!$A$1:$M$59</definedName>
    <definedName name="_xlnm.Print_Area" localSheetId="2">'Cash flow Suominen'!$A$1:$M$31</definedName>
    <definedName name="_xlnm.Print_Area" localSheetId="1">'IS Suominen'!$A$1:$O$34</definedName>
    <definedName name="_xlnm.Print_Area" localSheetId="3">'Key figures Suominen'!$A$1:$S$32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7" l="1"/>
  <c r="C30" i="7"/>
  <c r="C26" i="7"/>
  <c r="C24" i="7"/>
  <c r="C22" i="7"/>
  <c r="C17" i="7"/>
  <c r="C12" i="7"/>
  <c r="C8" i="7"/>
  <c r="C29" i="8"/>
  <c r="C25" i="8"/>
  <c r="C13" i="8"/>
  <c r="C17" i="8" s="1"/>
  <c r="C21" i="8" s="1"/>
  <c r="C8" i="8"/>
  <c r="E16" i="9" l="1"/>
  <c r="E33" i="8"/>
  <c r="L28" i="9" l="1"/>
  <c r="L31" i="9" s="1"/>
  <c r="L9" i="9"/>
</calcChain>
</file>

<file path=xl/sharedStrings.xml><?xml version="1.0" encoding="utf-8"?>
<sst xmlns="http://schemas.openxmlformats.org/spreadsheetml/2006/main" count="322" uniqueCount="244">
  <si>
    <t>Assets</t>
  </si>
  <si>
    <t>Non-current assets</t>
  </si>
  <si>
    <t>Intangible assets</t>
  </si>
  <si>
    <t>Goodwill</t>
  </si>
  <si>
    <t>Deferred tax assets</t>
  </si>
  <si>
    <t>Current assets</t>
  </si>
  <si>
    <t>Inventories</t>
  </si>
  <si>
    <t>Cash and cash equivalents</t>
  </si>
  <si>
    <t>Share capital</t>
  </si>
  <si>
    <t>Liabilities</t>
  </si>
  <si>
    <t>Pitkäaikaiset varat</t>
  </si>
  <si>
    <t>Pitkäaikaiset varat yhteensä</t>
  </si>
  <si>
    <t>Lyhytaikaiset varat</t>
  </si>
  <si>
    <t>Lyhytaikaiset varat yhteensä</t>
  </si>
  <si>
    <t>Varat yhteensä</t>
  </si>
  <si>
    <t>Emoyhtiön omistajille kuuluva oma pääoma</t>
  </si>
  <si>
    <t>Oma pääoma yhteensä</t>
  </si>
  <si>
    <t>Velat</t>
  </si>
  <si>
    <t>Velat yhteensä</t>
  </si>
  <si>
    <t>Oma pääoma ja velat yhteensä</t>
  </si>
  <si>
    <t>Cash flow from operations</t>
  </si>
  <si>
    <t>Rahoituksen rahavirta</t>
  </si>
  <si>
    <t>Income taxes</t>
  </si>
  <si>
    <t>Other operating income</t>
  </si>
  <si>
    <t>Net sales</t>
  </si>
  <si>
    <t>Liikevaihto</t>
  </si>
  <si>
    <t>Liiketoiminnan muut tuotot</t>
  </si>
  <si>
    <t>Oman pääoman tuotto, %</t>
  </si>
  <si>
    <t>Omavaraisuusaste, %</t>
  </si>
  <si>
    <t>Equity ratio, %</t>
  </si>
  <si>
    <t xml:space="preserve">  Liikearvo</t>
  </si>
  <si>
    <t xml:space="preserve">  Aineettomat hyödykkeet</t>
  </si>
  <si>
    <t xml:space="preserve">  Aineelliset käyttöomaisuushyödykkeet</t>
  </si>
  <si>
    <t xml:space="preserve">  Laskennalliset verosaamiset</t>
  </si>
  <si>
    <t xml:space="preserve">  Vaihto-omaisuus</t>
  </si>
  <si>
    <t xml:space="preserve">  Myyntisaamiset</t>
  </si>
  <si>
    <t xml:space="preserve">  Muut lyhytaikaiset saamiset</t>
  </si>
  <si>
    <t xml:space="preserve">  Rahavarat</t>
  </si>
  <si>
    <t xml:space="preserve">  Osakepääoma</t>
  </si>
  <si>
    <t xml:space="preserve">  Ylikurssirahasto</t>
  </si>
  <si>
    <t xml:space="preserve">  Arvonmuutos- ja muut rahastot</t>
  </si>
  <si>
    <t>Pitkäaikaiset velat</t>
  </si>
  <si>
    <t xml:space="preserve">  Laskennalliset verovelat</t>
  </si>
  <si>
    <t xml:space="preserve">  Korolliset velat</t>
  </si>
  <si>
    <t>Pitkäaikaiset velat yhteensä</t>
  </si>
  <si>
    <t>Lyhytaikaiset velat</t>
  </si>
  <si>
    <t xml:space="preserve">  Ostovelat ja muut lyhytaikaiset velat</t>
  </si>
  <si>
    <t>Lyhytaikaiset velat yhteensä</t>
  </si>
  <si>
    <t>Oikaisut yhteensä</t>
  </si>
  <si>
    <t>Rahoituserät</t>
  </si>
  <si>
    <t xml:space="preserve">Liiketoiminnan rahavirta </t>
  </si>
  <si>
    <t>Investoinnit</t>
  </si>
  <si>
    <t xml:space="preserve">Investointien rahavirta </t>
  </si>
  <si>
    <t>Rahoitus</t>
  </si>
  <si>
    <t>Yritystodistusten muutos</t>
  </si>
  <si>
    <t>Rahavarojen muutos</t>
  </si>
  <si>
    <t>Tutkimus ja kehitys</t>
  </si>
  <si>
    <t>Liiketoiminnan muut kulut</t>
  </si>
  <si>
    <t>Hankinnan ja valmistuksen kulut</t>
  </si>
  <si>
    <t>SUOMINEN</t>
  </si>
  <si>
    <t>Liikevoitto, % liikevaihdosta</t>
  </si>
  <si>
    <t>TUNNUSLUVUT</t>
  </si>
  <si>
    <t>Oma pääoma/osake, €</t>
  </si>
  <si>
    <t>Liiketoiminnan rahavirta/osake, €</t>
  </si>
  <si>
    <t>Gearing, %</t>
  </si>
  <si>
    <t>Consolidated Financial Statements (IFRS)</t>
  </si>
  <si>
    <t>Trade receivables</t>
  </si>
  <si>
    <t>Equity attributable to owners of the parent</t>
  </si>
  <si>
    <t>Share premium account</t>
  </si>
  <si>
    <t>Fair value and other reserves</t>
  </si>
  <si>
    <t>Non-current liabilities</t>
  </si>
  <si>
    <t>Deferred tax liabilities</t>
  </si>
  <si>
    <t>Interest-bearing liabilities</t>
  </si>
  <si>
    <t>Current liabilities</t>
  </si>
  <si>
    <t>Trade payables and other liabilities</t>
  </si>
  <si>
    <t>Cost of goods sold</t>
  </si>
  <si>
    <t>Research and development</t>
  </si>
  <si>
    <t>Other operating expenses</t>
  </si>
  <si>
    <t>Profit/loss before income taxes</t>
  </si>
  <si>
    <t xml:space="preserve">Profit/loss for the period </t>
  </si>
  <si>
    <t xml:space="preserve">Tuloverot </t>
  </si>
  <si>
    <t>Investments</t>
  </si>
  <si>
    <t>Cash flow from investments</t>
  </si>
  <si>
    <t>Financing</t>
  </si>
  <si>
    <t>Cash flow from financing</t>
  </si>
  <si>
    <t>Change in cash and cash equivalents</t>
  </si>
  <si>
    <t>Financial items</t>
  </si>
  <si>
    <t>Equity / share, EUR</t>
  </si>
  <si>
    <t>Cash flow from operations / share, EUR</t>
  </si>
  <si>
    <t>KEY FIGURES</t>
  </si>
  <si>
    <t>Net financial expenses</t>
  </si>
  <si>
    <t>Nettorahoituskulut</t>
  </si>
  <si>
    <t>Net financial expenses, % of net sales</t>
  </si>
  <si>
    <t>Nettorahoituskulut, % liikevaihdosta</t>
  </si>
  <si>
    <t>Cash and cash equivalents, end of period</t>
  </si>
  <si>
    <t>Rahavarat kauden alussa</t>
  </si>
  <si>
    <t>Rahavarat kauden lopussa</t>
  </si>
  <si>
    <t>1 000 EUR</t>
  </si>
  <si>
    <t>1 000 €</t>
  </si>
  <si>
    <t>Varat</t>
  </si>
  <si>
    <t>Oma pääoma ja velat</t>
  </si>
  <si>
    <t>Operating profit, % of net sales</t>
  </si>
  <si>
    <t>Change in net sales, %</t>
  </si>
  <si>
    <t>Liikevaihdon muutos, %</t>
  </si>
  <si>
    <t>Korolliset nettovelat</t>
  </si>
  <si>
    <t>Net interest-bearing debt</t>
  </si>
  <si>
    <t>Tuloslaskelma</t>
  </si>
  <si>
    <t>Velkaantumisaste (gearing), %</t>
  </si>
  <si>
    <t>Change in commercial papers</t>
  </si>
  <si>
    <t>Diluted earnings / share, EUR, total</t>
  </si>
  <si>
    <t>Return on equity (ROE) %</t>
  </si>
  <si>
    <t>Other non-current receivables</t>
  </si>
  <si>
    <t xml:space="preserve">  Muut pitkäaikaiset saamiset</t>
  </si>
  <si>
    <t>Other current receivables</t>
  </si>
  <si>
    <t>Segments</t>
  </si>
  <si>
    <t>Jää pois, enää ei ole raportoitavia segmenttejä.</t>
  </si>
  <si>
    <t>Debentures</t>
  </si>
  <si>
    <t xml:space="preserve">  Joukkovelkakirjalainat</t>
  </si>
  <si>
    <t>Total non-current assets</t>
  </si>
  <si>
    <t>Total assets</t>
  </si>
  <si>
    <t>Equity and liabilities</t>
  </si>
  <si>
    <t>Reserve for invested unrestricted equity</t>
  </si>
  <si>
    <t xml:space="preserve">  Sijoitetun vapaan oman pääoman rahasto</t>
  </si>
  <si>
    <t xml:space="preserve">  Kurssierot</t>
  </si>
  <si>
    <t>Exchange differences</t>
  </si>
  <si>
    <t>Total equity</t>
  </si>
  <si>
    <t>Total liabilities</t>
  </si>
  <si>
    <t>Total equity and liabilities</t>
  </si>
  <si>
    <t>−</t>
  </si>
  <si>
    <t>Statement of profit of loss</t>
  </si>
  <si>
    <t>Investoinnit aineellisiin käyttöomaisuushyödykkeisiin ja aineettomiin hyödykkeisiin</t>
  </si>
  <si>
    <t>Income taxes paid</t>
  </si>
  <si>
    <t>Aineellisten käyttöomaisuushyödykkeiden ja aineettomien hyödykkeiden myyntituotot</t>
  </si>
  <si>
    <t>Laimennettu tulos/osake, €, yhteensä</t>
  </si>
  <si>
    <t xml:space="preserve">Adjustments on profit/loss </t>
  </si>
  <si>
    <t>Investments in property, plant and equipment and intangible assets</t>
  </si>
  <si>
    <t>Proceeds from sales of property, plant and equipment and intangible assets</t>
  </si>
  <si>
    <t>Profit before income taxes, % of net sales</t>
  </si>
  <si>
    <t>Voitto ennen tuloveroja, % liikevaihdosta</t>
  </si>
  <si>
    <t>Voitto ennen tuloveroja</t>
  </si>
  <si>
    <t>Exchange rate differences</t>
  </si>
  <si>
    <t>Valuuttakurssimuutosten vaikutus</t>
  </si>
  <si>
    <t>Cash and cash equivalents, beginning of period</t>
  </si>
  <si>
    <t>Consolidated Statement of Financial Position</t>
  </si>
  <si>
    <t>Current income tax receivables</t>
  </si>
  <si>
    <t xml:space="preserve">  Tuloverosaamiset</t>
  </si>
  <si>
    <t>Total current assets</t>
  </si>
  <si>
    <t xml:space="preserve">Total non-current liabilities </t>
  </si>
  <si>
    <t>Current income tax liabilities</t>
  </si>
  <si>
    <t xml:space="preserve">  Tuloverovelat</t>
  </si>
  <si>
    <t>Total current liabilities</t>
  </si>
  <si>
    <t>Distribution of funds / dividend</t>
  </si>
  <si>
    <t>Varojen/osingon jako</t>
  </si>
  <si>
    <t xml:space="preserve">Comparable operating profit </t>
  </si>
  <si>
    <t>Vertailukelpoisuuteen vaikuttavat erät</t>
  </si>
  <si>
    <t>Items affecting comparability</t>
  </si>
  <si>
    <t xml:space="preserve">Vertailukelpoinen liikevoitto </t>
  </si>
  <si>
    <t xml:space="preserve"> ./. Korolliset saamiset ja rahavarat</t>
  </si>
  <si>
    <t xml:space="preserve"> ./. Interest-bearing receivables and cash and cash equivalents</t>
  </si>
  <si>
    <t>Non-current interest-bearing liabilities at nominal value</t>
  </si>
  <si>
    <t>Pitkäaikaiset korolliset velat, nimellisarvoon</t>
  </si>
  <si>
    <t xml:space="preserve">  Oman pääoman ehtoiset instrumentit</t>
  </si>
  <si>
    <t>Equity instruments</t>
  </si>
  <si>
    <t>Current interest-bearing liabilities at nominal value</t>
  </si>
  <si>
    <t>Lyhytaikaiset korolliset velat, nimellisarvoon</t>
  </si>
  <si>
    <t>Non-current lease liabilities</t>
  </si>
  <si>
    <t xml:space="preserve">  Pitkäaikaiset vuokrasopimusvelat</t>
  </si>
  <si>
    <t>Current lease liabilities</t>
  </si>
  <si>
    <t xml:space="preserve">  Lyhytaikaiset vuokrasopimusvelat</t>
  </si>
  <si>
    <t>Property, plant and equipment</t>
  </si>
  <si>
    <t xml:space="preserve">  Käyttöoikeusomaisuuserät</t>
  </si>
  <si>
    <t>Right-of-use assets</t>
  </si>
  <si>
    <t xml:space="preserve">Raportointikauden voitto </t>
  </si>
  <si>
    <t>Gross capital expenditure, EUR 1 000</t>
  </si>
  <si>
    <t>Bruttoinvestoinnit, 1 000 €,</t>
  </si>
  <si>
    <t>Profit for the period, % of net sales</t>
  </si>
  <si>
    <t>Earnings / share, EUR</t>
  </si>
  <si>
    <t>Tulos/osake, €</t>
  </si>
  <si>
    <t>EBITDA, % of net sales</t>
  </si>
  <si>
    <t>Käyttökate, % liikevaihdosta</t>
  </si>
  <si>
    <t>Tase</t>
  </si>
  <si>
    <t>Statement of cash flows</t>
  </si>
  <si>
    <t>Rahavirtalaskelma</t>
  </si>
  <si>
    <t>Sales, marketing and administration expenses</t>
  </si>
  <si>
    <t>Myynnin, markkinoinnin ja hallinnon kulut</t>
  </si>
  <si>
    <t>Profit for the period</t>
  </si>
  <si>
    <t>Raportointikauden voitto</t>
  </si>
  <si>
    <t>Rahavirta ennen nettokäyttöpääoman muutosta</t>
  </si>
  <si>
    <t>Nettokäyttöpääoman muutos</t>
  </si>
  <si>
    <t>Cash flow before change in net working capital</t>
  </si>
  <si>
    <t>Change in net working capital</t>
  </si>
  <si>
    <t>Tuloverot</t>
  </si>
  <si>
    <t>Raportointikauden voitto, % liikevaihdosta</t>
  </si>
  <si>
    <t xml:space="preserve">  Pitkäaikaiset varaukset</t>
  </si>
  <si>
    <t>Non-current provisions</t>
  </si>
  <si>
    <t>Current provisions</t>
  </si>
  <si>
    <t xml:space="preserve">  Lyhytaikaiset varaukset</t>
  </si>
  <si>
    <t>Retained earnings</t>
  </si>
  <si>
    <t xml:space="preserve">  Kertyneet voittovarat</t>
  </si>
  <si>
    <t>Dividend and return of capital per share, total, EUR</t>
  </si>
  <si>
    <t>Osakekohtainen osingojako ja pääoman palautus yhteensä, €</t>
  </si>
  <si>
    <t>Gross profit, % of net sales</t>
  </si>
  <si>
    <t xml:space="preserve">Bruttokate, % liikevaihdosta </t>
  </si>
  <si>
    <t xml:space="preserve">Operating profit </t>
  </si>
  <si>
    <t>Liikevoitto</t>
  </si>
  <si>
    <t>EBITDA</t>
  </si>
  <si>
    <t>Käyttökate</t>
  </si>
  <si>
    <t>Comparable EBITDA</t>
  </si>
  <si>
    <t>Vertailukelpoinen käyttökate</t>
  </si>
  <si>
    <t>Comparable gross profit</t>
  </si>
  <si>
    <t>Vertailukelpoinen bruttokate</t>
  </si>
  <si>
    <t>Comparable EBITDA, % of net sales</t>
  </si>
  <si>
    <t>Comparable operating profit, % of net sales</t>
  </si>
  <si>
    <t>Vertailukelpoinen liikevoitto, % liikevaihdosta</t>
  </si>
  <si>
    <t>Depreciation, amortization and impairment losses, EUR 1 000,</t>
  </si>
  <si>
    <t>Poistot ja arvonalentumiset, 1 000 €</t>
  </si>
  <si>
    <t>Q1/2023</t>
  </si>
  <si>
    <t xml:space="preserve">Return on invested capital (ROI) % </t>
  </si>
  <si>
    <t xml:space="preserve">Sijoitetun pääoman tuotto, % </t>
  </si>
  <si>
    <t>Q2/2023</t>
  </si>
  <si>
    <t>Q1-Q2/20203</t>
  </si>
  <si>
    <t>Vertailukelpoinen käyttökate, % liikevaihdosta</t>
  </si>
  <si>
    <t>Q3/2023</t>
  </si>
  <si>
    <t>Q1-Q3/20203</t>
  </si>
  <si>
    <t>Lyhytaikaisten lainojen muutos (netto)</t>
  </si>
  <si>
    <t>Change in current loans (net)</t>
  </si>
  <si>
    <t>Q4/2023</t>
  </si>
  <si>
    <t>Q1-Q4/2023</t>
  </si>
  <si>
    <t>Q1/2024</t>
  </si>
  <si>
    <t>Q2/2024</t>
  </si>
  <si>
    <t>Q1-Q2/2024</t>
  </si>
  <si>
    <t>Q3/2024</t>
  </si>
  <si>
    <t>Q1-Q3/2024</t>
  </si>
  <si>
    <t>Q4/2024</t>
  </si>
  <si>
    <t>Q1-Q4/2024</t>
  </si>
  <si>
    <t>Q1/2025</t>
  </si>
  <si>
    <t xml:space="preserve">  Muu pitkäaikainen korollinen vieras pääoma</t>
  </si>
  <si>
    <t>Other non-current interest-bearing liabilities</t>
  </si>
  <si>
    <t>Q2/2025</t>
  </si>
  <si>
    <t>Q1-Q2/2025</t>
  </si>
  <si>
    <t>Change in non-current loans (net)</t>
  </si>
  <si>
    <t>Pitkäaikaisten lainojen muutos (netto)</t>
  </si>
  <si>
    <t>Q3/2025</t>
  </si>
  <si>
    <t>Q1-Q3/2025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</si>
</sst>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"/>
    <numFmt numFmtId="166" formatCode="0.0"/>
    <numFmt numFmtId="167" formatCode="_-* #,##0\ &quot;mk&quot;_-;\-* #,##0\ &quot;mk&quot;_-;_-* &quot;-&quot;\ &quot;mk&quot;_-;_-@_-"/>
    <numFmt numFmtId="168" formatCode="_-* #,##0\ _m_k_-;\-* #,##0\ _m_k_-;_-* &quot;-&quot;\ _m_k_-;_-@_-"/>
    <numFmt numFmtId="169" formatCode="_-* #,##0.00\ &quot;mk&quot;_-;\-* #,##0.00\ &quot;mk&quot;_-;_-* &quot;-&quot;??\ &quot;mk&quot;_-;_-@_-"/>
    <numFmt numFmtId="170" formatCode="_-* #,##0.00\ _m_k_-;\-* #,##0.00\ _m_k_-;_-* &quot;-&quot;??\ _m_k_-;_-@_-"/>
  </numFmts>
  <fonts count="39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9"/>
      <name val="Arial"/>
      <family val="2"/>
    </font>
    <font>
      <sz val="10"/>
      <name val="Segoe UI"/>
      <family val="2"/>
    </font>
    <font>
      <sz val="12"/>
      <name val="Segoe UI"/>
      <family val="2"/>
    </font>
    <font>
      <b/>
      <sz val="10"/>
      <name val="Segoe UI"/>
      <family val="2"/>
    </font>
    <font>
      <b/>
      <sz val="12"/>
      <name val="Segoe UI"/>
      <family val="2"/>
    </font>
    <font>
      <i/>
      <sz val="8"/>
      <name val="Segoe UI"/>
      <family val="2"/>
    </font>
    <font>
      <b/>
      <sz val="11"/>
      <name val="Segoe UI"/>
      <family val="2"/>
    </font>
    <font>
      <sz val="12"/>
      <name val="MS Sans Serif"/>
    </font>
    <font>
      <sz val="11"/>
      <name val="MS Sans Serif"/>
      <family val="2"/>
    </font>
    <font>
      <sz val="12"/>
      <name val="MS Sans Serif"/>
      <family val="2"/>
    </font>
    <font>
      <b/>
      <i/>
      <sz val="10"/>
      <name val="Segoe U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Segoe UI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16" applyNumberFormat="0" applyAlignment="0" applyProtection="0"/>
    <xf numFmtId="0" fontId="22" fillId="29" borderId="17" applyNumberFormat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0" borderId="0" applyNumberFormat="0" applyBorder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28" fillId="31" borderId="16" applyNumberFormat="0" applyAlignment="0" applyProtection="0"/>
    <xf numFmtId="0" fontId="2" fillId="0" borderId="0"/>
    <xf numFmtId="0" fontId="29" fillId="0" borderId="21" applyNumberFormat="0" applyFill="0" applyAlignment="0" applyProtection="0"/>
    <xf numFmtId="0" fontId="30" fillId="32" borderId="0" applyNumberFormat="0" applyBorder="0" applyAlignment="0" applyProtection="0"/>
    <xf numFmtId="0" fontId="15" fillId="0" borderId="0"/>
    <xf numFmtId="0" fontId="5" fillId="0" borderId="0"/>
    <xf numFmtId="0" fontId="6" fillId="0" borderId="0"/>
    <xf numFmtId="0" fontId="4" fillId="0" borderId="0"/>
    <xf numFmtId="0" fontId="18" fillId="0" borderId="0"/>
    <xf numFmtId="0" fontId="31" fillId="0" borderId="0"/>
    <xf numFmtId="0" fontId="2" fillId="0" borderId="0"/>
    <xf numFmtId="0" fontId="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14" fillId="0" borderId="0"/>
    <xf numFmtId="0" fontId="18" fillId="33" borderId="22" applyNumberFormat="0" applyFont="0" applyAlignment="0" applyProtection="0"/>
    <xf numFmtId="0" fontId="33" fillId="28" borderId="23" applyNumberFormat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4" applyNumberFormat="0" applyFill="0" applyAlignment="0" applyProtection="0"/>
    <xf numFmtId="169" fontId="15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211">
    <xf numFmtId="14" fontId="2" fillId="0" borderId="0" xfId="0" applyNumberFormat="1" applyFont="1"/>
    <xf numFmtId="3" fontId="2" fillId="0" borderId="0" xfId="0" applyNumberFormat="1" applyFont="1"/>
    <xf numFmtId="1" fontId="2" fillId="0" borderId="0" xfId="0" applyNumberFormat="1" applyFont="1"/>
    <xf numFmtId="0" fontId="5" fillId="0" borderId="0" xfId="41"/>
    <xf numFmtId="0" fontId="0" fillId="0" borderId="0" xfId="0"/>
    <xf numFmtId="3" fontId="7" fillId="0" borderId="0" xfId="0" applyNumberFormat="1" applyFont="1"/>
    <xf numFmtId="14" fontId="7" fillId="0" borderId="0" xfId="0" applyNumberFormat="1" applyFont="1"/>
    <xf numFmtId="14" fontId="3" fillId="0" borderId="0" xfId="0" applyNumberFormat="1" applyFont="1"/>
    <xf numFmtId="14" fontId="37" fillId="0" borderId="0" xfId="0" applyNumberFormat="1" applyFont="1"/>
    <xf numFmtId="3" fontId="8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left"/>
    </xf>
    <xf numFmtId="14" fontId="10" fillId="0" borderId="3" xfId="0" applyNumberFormat="1" applyFont="1" applyBorder="1"/>
    <xf numFmtId="6" fontId="10" fillId="0" borderId="4" xfId="0" quotePrefix="1" applyNumberFormat="1" applyFont="1" applyBorder="1" applyAlignment="1">
      <alignment horizontal="left"/>
    </xf>
    <xf numFmtId="14" fontId="10" fillId="0" borderId="5" xfId="0" quotePrefix="1" applyNumberFormat="1" applyFont="1" applyBorder="1" applyAlignment="1">
      <alignment horizontal="right"/>
    </xf>
    <xf numFmtId="14" fontId="10" fillId="0" borderId="6" xfId="0" quotePrefix="1" applyNumberFormat="1" applyFont="1" applyBorder="1" applyAlignment="1">
      <alignment horizontal="right"/>
    </xf>
    <xf numFmtId="3" fontId="10" fillId="0" borderId="5" xfId="0" quotePrefix="1" applyNumberFormat="1" applyFont="1" applyBorder="1" applyAlignment="1">
      <alignment horizontal="right"/>
    </xf>
    <xf numFmtId="0" fontId="8" fillId="0" borderId="7" xfId="0" quotePrefix="1" applyFont="1" applyBorder="1" applyAlignment="1">
      <alignment horizontal="left"/>
    </xf>
    <xf numFmtId="0" fontId="8" fillId="0" borderId="2" xfId="0" applyFont="1" applyBorder="1"/>
    <xf numFmtId="0" fontId="8" fillId="0" borderId="1" xfId="0" quotePrefix="1" applyFont="1" applyBorder="1" applyAlignment="1">
      <alignment horizontal="left"/>
    </xf>
    <xf numFmtId="0" fontId="11" fillId="0" borderId="7" xfId="0" applyFont="1" applyBorder="1"/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165" fontId="9" fillId="0" borderId="1" xfId="0" applyNumberFormat="1" applyFont="1" applyBorder="1"/>
    <xf numFmtId="0" fontId="9" fillId="0" borderId="0" xfId="0" applyFont="1"/>
    <xf numFmtId="0" fontId="10" fillId="0" borderId="7" xfId="0" applyFont="1" applyBorder="1"/>
    <xf numFmtId="0" fontId="10" fillId="0" borderId="2" xfId="0" applyFont="1" applyBorder="1" applyAlignment="1">
      <alignment horizontal="left"/>
    </xf>
    <xf numFmtId="3" fontId="8" fillId="0" borderId="0" xfId="0" applyNumberFormat="1" applyFont="1"/>
    <xf numFmtId="3" fontId="8" fillId="0" borderId="1" xfId="0" applyNumberFormat="1" applyFont="1" applyBorder="1"/>
    <xf numFmtId="3" fontId="8" fillId="0" borderId="2" xfId="0" applyNumberFormat="1" applyFont="1" applyBorder="1"/>
    <xf numFmtId="0" fontId="8" fillId="0" borderId="7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7" xfId="0" applyFont="1" applyBorder="1"/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3" fontId="8" fillId="0" borderId="10" xfId="0" applyNumberFormat="1" applyFont="1" applyBorder="1"/>
    <xf numFmtId="0" fontId="8" fillId="0" borderId="10" xfId="0" applyFont="1" applyBorder="1"/>
    <xf numFmtId="0" fontId="10" fillId="0" borderId="7" xfId="0" applyFont="1" applyBorder="1" applyAlignment="1">
      <alignment horizontal="left"/>
    </xf>
    <xf numFmtId="3" fontId="12" fillId="0" borderId="0" xfId="0" quotePrefix="1" applyNumberFormat="1" applyFont="1" applyAlignment="1">
      <alignment horizontal="right"/>
    </xf>
    <xf numFmtId="3" fontId="12" fillId="0" borderId="1" xfId="0" quotePrefix="1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2" xfId="0" applyFont="1" applyBorder="1"/>
    <xf numFmtId="0" fontId="11" fillId="0" borderId="7" xfId="0" applyFont="1" applyBorder="1" applyAlignment="1">
      <alignment horizontal="left"/>
    </xf>
    <xf numFmtId="0" fontId="11" fillId="0" borderId="2" xfId="0" applyFont="1" applyBorder="1"/>
    <xf numFmtId="3" fontId="9" fillId="0" borderId="1" xfId="0" applyNumberFormat="1" applyFont="1" applyBorder="1"/>
    <xf numFmtId="0" fontId="8" fillId="34" borderId="7" xfId="0" applyFont="1" applyFill="1" applyBorder="1" applyAlignment="1">
      <alignment horizontal="left"/>
    </xf>
    <xf numFmtId="3" fontId="8" fillId="0" borderId="11" xfId="0" applyNumberFormat="1" applyFont="1" applyBorder="1" applyAlignment="1">
      <alignment horizontal="right"/>
    </xf>
    <xf numFmtId="3" fontId="8" fillId="0" borderId="10" xfId="0" applyNumberFormat="1" applyFont="1" applyBorder="1" applyAlignment="1">
      <alignment horizontal="right"/>
    </xf>
    <xf numFmtId="0" fontId="8" fillId="0" borderId="9" xfId="0" applyFont="1" applyBorder="1"/>
    <xf numFmtId="0" fontId="8" fillId="0" borderId="8" xfId="0" applyFont="1" applyBorder="1"/>
    <xf numFmtId="3" fontId="12" fillId="0" borderId="11" xfId="0" quotePrefix="1" applyNumberFormat="1" applyFont="1" applyBorder="1" applyAlignment="1">
      <alignment horizontal="right"/>
    </xf>
    <xf numFmtId="14" fontId="8" fillId="0" borderId="0" xfId="0" applyNumberFormat="1" applyFont="1"/>
    <xf numFmtId="3" fontId="8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14" fontId="8" fillId="0" borderId="0" xfId="0" applyNumberFormat="1" applyFont="1" applyAlignment="1">
      <alignment horizontal="right"/>
    </xf>
    <xf numFmtId="0" fontId="9" fillId="0" borderId="3" xfId="42" applyFont="1" applyBorder="1"/>
    <xf numFmtId="14" fontId="13" fillId="0" borderId="5" xfId="0" quotePrefix="1" applyNumberFormat="1" applyFont="1" applyBorder="1" applyAlignment="1">
      <alignment horizontal="right"/>
    </xf>
    <xf numFmtId="0" fontId="8" fillId="0" borderId="1" xfId="0" applyFont="1" applyBorder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11" fillId="0" borderId="12" xfId="42" applyFont="1" applyBorder="1"/>
    <xf numFmtId="3" fontId="11" fillId="0" borderId="13" xfId="42" applyNumberFormat="1" applyFont="1" applyBorder="1"/>
    <xf numFmtId="3" fontId="11" fillId="0" borderId="15" xfId="42" applyNumberFormat="1" applyFont="1" applyBorder="1" applyAlignment="1">
      <alignment horizontal="right"/>
    </xf>
    <xf numFmtId="0" fontId="9" fillId="0" borderId="7" xfId="42" applyFont="1" applyBorder="1"/>
    <xf numFmtId="3" fontId="9" fillId="0" borderId="1" xfId="42" applyNumberFormat="1" applyFont="1" applyBorder="1"/>
    <xf numFmtId="3" fontId="9" fillId="0" borderId="0" xfId="42" applyNumberFormat="1" applyFont="1" applyAlignment="1">
      <alignment horizontal="right"/>
    </xf>
    <xf numFmtId="0" fontId="9" fillId="0" borderId="8" xfId="0" applyFont="1" applyBorder="1"/>
    <xf numFmtId="3" fontId="9" fillId="0" borderId="11" xfId="0" applyNumberFormat="1" applyFont="1" applyBorder="1"/>
    <xf numFmtId="3" fontId="9" fillId="0" borderId="10" xfId="0" applyNumberFormat="1" applyFont="1" applyBorder="1" applyAlignment="1">
      <alignment horizontal="right"/>
    </xf>
    <xf numFmtId="165" fontId="9" fillId="0" borderId="1" xfId="42" applyNumberFormat="1" applyFont="1" applyBorder="1"/>
    <xf numFmtId="165" fontId="9" fillId="0" borderId="0" xfId="42" applyNumberFormat="1" applyFont="1" applyAlignment="1">
      <alignment horizontal="right"/>
    </xf>
    <xf numFmtId="165" fontId="8" fillId="0" borderId="1" xfId="0" applyNumberFormat="1" applyFont="1" applyBorder="1"/>
    <xf numFmtId="165" fontId="8" fillId="0" borderId="0" xfId="0" applyNumberFormat="1" applyFont="1" applyAlignment="1">
      <alignment horizontal="right"/>
    </xf>
    <xf numFmtId="0" fontId="9" fillId="0" borderId="7" xfId="42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11" fillId="0" borderId="3" xfId="42" applyFont="1" applyBorder="1"/>
    <xf numFmtId="3" fontId="11" fillId="0" borderId="6" xfId="42" applyNumberFormat="1" applyFont="1" applyBorder="1"/>
    <xf numFmtId="3" fontId="11" fillId="0" borderId="5" xfId="42" applyNumberFormat="1" applyFont="1" applyBorder="1" applyAlignment="1">
      <alignment horizontal="right"/>
    </xf>
    <xf numFmtId="0" fontId="11" fillId="0" borderId="7" xfId="42" applyFont="1" applyBorder="1"/>
    <xf numFmtId="0" fontId="9" fillId="0" borderId="8" xfId="42" applyFont="1" applyBorder="1"/>
    <xf numFmtId="0" fontId="11" fillId="0" borderId="3" xfId="0" applyFont="1" applyBorder="1"/>
    <xf numFmtId="3" fontId="11" fillId="0" borderId="6" xfId="0" applyNumberFormat="1" applyFont="1" applyBorder="1"/>
    <xf numFmtId="3" fontId="11" fillId="0" borderId="5" xfId="0" applyNumberFormat="1" applyFont="1" applyBorder="1" applyAlignment="1">
      <alignment horizontal="right"/>
    </xf>
    <xf numFmtId="165" fontId="11" fillId="0" borderId="1" xfId="42" applyNumberFormat="1" applyFont="1" applyBorder="1"/>
    <xf numFmtId="165" fontId="11" fillId="0" borderId="0" xfId="42" applyNumberFormat="1" applyFont="1" applyAlignment="1">
      <alignment horizontal="right"/>
    </xf>
    <xf numFmtId="14" fontId="9" fillId="0" borderId="0" xfId="0" applyNumberFormat="1" applyFont="1"/>
    <xf numFmtId="0" fontId="10" fillId="0" borderId="4" xfId="0" quotePrefix="1" applyFont="1" applyBorder="1" applyAlignment="1">
      <alignment horizontal="left"/>
    </xf>
    <xf numFmtId="0" fontId="10" fillId="0" borderId="5" xfId="0" quotePrefix="1" applyFont="1" applyBorder="1" applyAlignment="1">
      <alignment horizontal="right"/>
    </xf>
    <xf numFmtId="0" fontId="10" fillId="0" borderId="12" xfId="0" applyFont="1" applyBorder="1"/>
    <xf numFmtId="3" fontId="10" fillId="2" borderId="0" xfId="0" applyNumberFormat="1" applyFont="1" applyFill="1" applyAlignment="1">
      <alignment horizontal="right"/>
    </xf>
    <xf numFmtId="3" fontId="10" fillId="2" borderId="1" xfId="0" applyNumberFormat="1" applyFont="1" applyFill="1" applyBorder="1" applyAlignment="1">
      <alignment horizontal="right"/>
    </xf>
    <xf numFmtId="0" fontId="10" fillId="0" borderId="3" xfId="41" applyFont="1" applyBorder="1"/>
    <xf numFmtId="0" fontId="8" fillId="0" borderId="0" xfId="41" applyFont="1"/>
    <xf numFmtId="0" fontId="8" fillId="0" borderId="12" xfId="41" applyFont="1" applyBorder="1"/>
    <xf numFmtId="0" fontId="8" fillId="0" borderId="7" xfId="41" applyFont="1" applyBorder="1"/>
    <xf numFmtId="165" fontId="8" fillId="0" borderId="0" xfId="0" quotePrefix="1" applyNumberFormat="1" applyFont="1" applyAlignment="1">
      <alignment horizontal="right"/>
    </xf>
    <xf numFmtId="2" fontId="8" fillId="0" borderId="0" xfId="41" applyNumberFormat="1" applyFont="1" applyAlignment="1">
      <alignment horizontal="right"/>
    </xf>
    <xf numFmtId="0" fontId="10" fillId="0" borderId="0" xfId="41" applyFont="1"/>
    <xf numFmtId="166" fontId="8" fillId="0" borderId="0" xfId="41" applyNumberFormat="1" applyFont="1" applyAlignment="1">
      <alignment horizontal="right"/>
    </xf>
    <xf numFmtId="3" fontId="8" fillId="0" borderId="0" xfId="41" applyNumberFormat="1" applyFont="1"/>
    <xf numFmtId="3" fontId="8" fillId="0" borderId="0" xfId="41" applyNumberFormat="1" applyFont="1" applyAlignment="1">
      <alignment horizontal="right"/>
    </xf>
    <xf numFmtId="3" fontId="8" fillId="0" borderId="2" xfId="41" quotePrefix="1" applyNumberFormat="1" applyFont="1" applyBorder="1" applyAlignment="1">
      <alignment horizontal="right"/>
    </xf>
    <xf numFmtId="0" fontId="8" fillId="0" borderId="8" xfId="0" applyFont="1" applyBorder="1" applyAlignment="1">
      <alignment wrapText="1"/>
    </xf>
    <xf numFmtId="0" fontId="8" fillId="0" borderId="8" xfId="41" applyFont="1" applyBorder="1"/>
    <xf numFmtId="0" fontId="10" fillId="0" borderId="6" xfId="0" quotePrefix="1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0" fontId="8" fillId="0" borderId="2" xfId="41" quotePrefix="1" applyFont="1" applyBorder="1" applyAlignment="1">
      <alignment horizontal="right"/>
    </xf>
    <xf numFmtId="0" fontId="8" fillId="0" borderId="2" xfId="41" applyFont="1" applyBorder="1" applyAlignment="1">
      <alignment horizontal="right"/>
    </xf>
    <xf numFmtId="0" fontId="8" fillId="0" borderId="0" xfId="41" applyFont="1" applyAlignment="1">
      <alignment horizontal="right"/>
    </xf>
    <xf numFmtId="166" fontId="8" fillId="0" borderId="2" xfId="41" applyNumberFormat="1" applyFont="1" applyBorder="1" applyAlignment="1">
      <alignment horizontal="right"/>
    </xf>
    <xf numFmtId="0" fontId="8" fillId="0" borderId="0" xfId="41" quotePrefix="1" applyFont="1" applyAlignment="1">
      <alignment horizontal="right"/>
    </xf>
    <xf numFmtId="0" fontId="10" fillId="0" borderId="0" xfId="0" applyFont="1" applyAlignment="1">
      <alignment horizontal="right"/>
    </xf>
    <xf numFmtId="3" fontId="8" fillId="0" borderId="1" xfId="41" quotePrefix="1" applyNumberFormat="1" applyFont="1" applyBorder="1" applyAlignment="1">
      <alignment horizontal="right"/>
    </xf>
    <xf numFmtId="3" fontId="8" fillId="0" borderId="11" xfId="41" quotePrefix="1" applyNumberFormat="1" applyFont="1" applyBorder="1" applyAlignment="1">
      <alignment horizontal="right"/>
    </xf>
    <xf numFmtId="3" fontId="8" fillId="0" borderId="15" xfId="41" quotePrefix="1" applyNumberFormat="1" applyFont="1" applyBorder="1" applyAlignment="1">
      <alignment horizontal="right"/>
    </xf>
    <xf numFmtId="3" fontId="8" fillId="0" borderId="10" xfId="41" quotePrefix="1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0" fillId="0" borderId="6" xfId="41" applyFont="1" applyBorder="1"/>
    <xf numFmtId="3" fontId="8" fillId="0" borderId="0" xfId="41" quotePrefix="1" applyNumberFormat="1" applyFont="1" applyAlignment="1">
      <alignment horizontal="right"/>
    </xf>
    <xf numFmtId="3" fontId="8" fillId="0" borderId="2" xfId="41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0" fontId="8" fillId="0" borderId="9" xfId="41" applyFont="1" applyBorder="1" applyAlignment="1">
      <alignment horizontal="right"/>
    </xf>
    <xf numFmtId="0" fontId="8" fillId="0" borderId="7" xfId="41" quotePrefix="1" applyFont="1" applyBorder="1" applyAlignment="1">
      <alignment horizontal="left"/>
    </xf>
    <xf numFmtId="0" fontId="8" fillId="0" borderId="7" xfId="41" applyFont="1" applyBorder="1" applyAlignment="1">
      <alignment horizontal="left"/>
    </xf>
    <xf numFmtId="0" fontId="8" fillId="0" borderId="8" xfId="41" applyFont="1" applyBorder="1" applyAlignment="1">
      <alignment horizontal="left"/>
    </xf>
    <xf numFmtId="0" fontId="10" fillId="0" borderId="8" xfId="0" applyFont="1" applyBorder="1"/>
    <xf numFmtId="3" fontId="10" fillId="0" borderId="11" xfId="0" applyNumberFormat="1" applyFont="1" applyBorder="1" applyAlignment="1">
      <alignment horizontal="right"/>
    </xf>
    <xf numFmtId="3" fontId="10" fillId="0" borderId="10" xfId="0" applyNumberFormat="1" applyFont="1" applyBorder="1" applyAlignment="1">
      <alignment horizontal="right"/>
    </xf>
    <xf numFmtId="2" fontId="8" fillId="0" borderId="0" xfId="41" quotePrefix="1" applyNumberFormat="1" applyFont="1" applyAlignment="1">
      <alignment horizontal="right"/>
    </xf>
    <xf numFmtId="0" fontId="8" fillId="0" borderId="10" xfId="41" applyFont="1" applyBorder="1" applyAlignment="1">
      <alignment horizontal="right"/>
    </xf>
    <xf numFmtId="3" fontId="8" fillId="0" borderId="11" xfId="0" applyNumberFormat="1" applyFont="1" applyBorder="1"/>
    <xf numFmtId="3" fontId="10" fillId="0" borderId="2" xfId="0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3" fontId="10" fillId="0" borderId="6" xfId="0" quotePrefix="1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0" fontId="8" fillId="0" borderId="1" xfId="41" quotePrefix="1" applyFont="1" applyBorder="1" applyAlignment="1">
      <alignment horizontal="right"/>
    </xf>
    <xf numFmtId="0" fontId="8" fillId="0" borderId="1" xfId="41" applyFont="1" applyBorder="1" applyAlignment="1">
      <alignment horizontal="right"/>
    </xf>
    <xf numFmtId="2" fontId="8" fillId="0" borderId="1" xfId="41" quotePrefix="1" applyNumberFormat="1" applyFont="1" applyBorder="1" applyAlignment="1">
      <alignment horizontal="right"/>
    </xf>
    <xf numFmtId="2" fontId="8" fillId="0" borderId="1" xfId="41" applyNumberFormat="1" applyFont="1" applyBorder="1" applyAlignment="1">
      <alignment horizontal="right"/>
    </xf>
    <xf numFmtId="3" fontId="8" fillId="0" borderId="1" xfId="41" applyNumberFormat="1" applyFont="1" applyBorder="1" applyAlignment="1">
      <alignment horizontal="right"/>
    </xf>
    <xf numFmtId="3" fontId="8" fillId="0" borderId="13" xfId="41" quotePrefix="1" applyNumberFormat="1" applyFont="1" applyBorder="1" applyAlignment="1">
      <alignment horizontal="right"/>
    </xf>
    <xf numFmtId="0" fontId="8" fillId="0" borderId="11" xfId="41" applyFont="1" applyBorder="1" applyAlignment="1">
      <alignment horizontal="left"/>
    </xf>
    <xf numFmtId="0" fontId="9" fillId="0" borderId="7" xfId="0" applyFont="1" applyBorder="1" applyAlignment="1">
      <alignment vertical="center" wrapText="1"/>
    </xf>
    <xf numFmtId="166" fontId="8" fillId="0" borderId="1" xfId="41" applyNumberFormat="1" applyFont="1" applyBorder="1"/>
    <xf numFmtId="14" fontId="10" fillId="35" borderId="3" xfId="0" quotePrefix="1" applyNumberFormat="1" applyFont="1" applyFill="1" applyBorder="1" applyAlignment="1">
      <alignment horizontal="right"/>
    </xf>
    <xf numFmtId="165" fontId="8" fillId="35" borderId="12" xfId="0" quotePrefix="1" applyNumberFormat="1" applyFont="1" applyFill="1" applyBorder="1" applyAlignment="1">
      <alignment horizontal="right"/>
    </xf>
    <xf numFmtId="165" fontId="8" fillId="35" borderId="7" xfId="0" quotePrefix="1" applyNumberFormat="1" applyFont="1" applyFill="1" applyBorder="1" applyAlignment="1">
      <alignment horizontal="right"/>
    </xf>
    <xf numFmtId="165" fontId="8" fillId="35" borderId="7" xfId="0" applyNumberFormat="1" applyFont="1" applyFill="1" applyBorder="1"/>
    <xf numFmtId="14" fontId="2" fillId="35" borderId="7" xfId="0" applyNumberFormat="1" applyFont="1" applyFill="1" applyBorder="1"/>
    <xf numFmtId="2" fontId="8" fillId="35" borderId="7" xfId="0" applyNumberFormat="1" applyFont="1" applyFill="1" applyBorder="1"/>
    <xf numFmtId="4" fontId="8" fillId="35" borderId="7" xfId="41" applyNumberFormat="1" applyFont="1" applyFill="1" applyBorder="1"/>
    <xf numFmtId="165" fontId="8" fillId="35" borderId="7" xfId="41" applyNumberFormat="1" applyFont="1" applyFill="1" applyBorder="1"/>
    <xf numFmtId="3" fontId="8" fillId="35" borderId="7" xfId="41" applyNumberFormat="1" applyFont="1" applyFill="1" applyBorder="1"/>
    <xf numFmtId="14" fontId="2" fillId="35" borderId="8" xfId="0" applyNumberFormat="1" applyFont="1" applyFill="1" applyBorder="1"/>
    <xf numFmtId="3" fontId="10" fillId="35" borderId="12" xfId="0" applyNumberFormat="1" applyFont="1" applyFill="1" applyBorder="1"/>
    <xf numFmtId="3" fontId="8" fillId="35" borderId="7" xfId="0" applyNumberFormat="1" applyFont="1" applyFill="1" applyBorder="1"/>
    <xf numFmtId="3" fontId="10" fillId="35" borderId="7" xfId="0" applyNumberFormat="1" applyFont="1" applyFill="1" applyBorder="1"/>
    <xf numFmtId="3" fontId="10" fillId="35" borderId="7" xfId="0" applyNumberFormat="1" applyFont="1" applyFill="1" applyBorder="1" applyAlignment="1">
      <alignment horizontal="right"/>
    </xf>
    <xf numFmtId="3" fontId="8" fillId="35" borderId="7" xfId="0" applyNumberFormat="1" applyFont="1" applyFill="1" applyBorder="1" applyAlignment="1">
      <alignment horizontal="right"/>
    </xf>
    <xf numFmtId="3" fontId="10" fillId="35" borderId="8" xfId="0" applyNumberFormat="1" applyFont="1" applyFill="1" applyBorder="1"/>
    <xf numFmtId="166" fontId="8" fillId="0" borderId="1" xfId="41" applyNumberFormat="1" applyFont="1" applyBorder="1" applyAlignment="1">
      <alignment horizontal="right"/>
    </xf>
    <xf numFmtId="14" fontId="37" fillId="35" borderId="7" xfId="0" applyNumberFormat="1" applyFont="1" applyFill="1" applyBorder="1"/>
    <xf numFmtId="3" fontId="8" fillId="35" borderId="8" xfId="41" applyNumberFormat="1" applyFont="1" applyFill="1" applyBorder="1"/>
    <xf numFmtId="14" fontId="8" fillId="0" borderId="0" xfId="0" quotePrefix="1" applyNumberFormat="1" applyFont="1"/>
    <xf numFmtId="0" fontId="38" fillId="0" borderId="0" xfId="41" applyFont="1"/>
    <xf numFmtId="0" fontId="8" fillId="0" borderId="12" xfId="0" applyFont="1" applyBorder="1"/>
    <xf numFmtId="3" fontId="8" fillId="0" borderId="13" xfId="0" applyNumberFormat="1" applyFont="1" applyBorder="1"/>
    <xf numFmtId="3" fontId="8" fillId="0" borderId="15" xfId="0" applyNumberFormat="1" applyFont="1" applyBorder="1"/>
    <xf numFmtId="3" fontId="8" fillId="0" borderId="14" xfId="0" applyNumberFormat="1" applyFont="1" applyBorder="1"/>
    <xf numFmtId="14" fontId="2" fillId="0" borderId="0" xfId="0" applyNumberFormat="1" applyFont="1" applyAlignment="1">
      <alignment horizontal="right"/>
    </xf>
    <xf numFmtId="166" fontId="8" fillId="0" borderId="1" xfId="41" quotePrefix="1" applyNumberFormat="1" applyFont="1" applyBorder="1" applyAlignment="1">
      <alignment horizontal="right"/>
    </xf>
    <xf numFmtId="14" fontId="13" fillId="0" borderId="6" xfId="0" quotePrefix="1" applyNumberFormat="1" applyFont="1" applyBorder="1" applyAlignment="1">
      <alignment horizontal="right"/>
    </xf>
    <xf numFmtId="0" fontId="8" fillId="0" borderId="13" xfId="0" applyFont="1" applyBorder="1"/>
    <xf numFmtId="0" fontId="8" fillId="0" borderId="11" xfId="0" applyFont="1" applyBorder="1"/>
    <xf numFmtId="166" fontId="8" fillId="0" borderId="1" xfId="0" applyNumberFormat="1" applyFont="1" applyBorder="1"/>
    <xf numFmtId="3" fontId="8" fillId="35" borderId="12" xfId="0" applyNumberFormat="1" applyFont="1" applyFill="1" applyBorder="1"/>
    <xf numFmtId="3" fontId="8" fillId="35" borderId="8" xfId="0" applyNumberFormat="1" applyFont="1" applyFill="1" applyBorder="1"/>
    <xf numFmtId="0" fontId="8" fillId="0" borderId="0" xfId="0" quotePrefix="1" applyFont="1" applyAlignment="1">
      <alignment horizontal="left"/>
    </xf>
    <xf numFmtId="165" fontId="9" fillId="0" borderId="0" xfId="0" applyNumberFormat="1" applyFont="1"/>
    <xf numFmtId="3" fontId="12" fillId="0" borderId="10" xfId="0" quotePrefix="1" applyNumberFormat="1" applyFont="1" applyBorder="1" applyAlignment="1">
      <alignment horizontal="right"/>
    </xf>
    <xf numFmtId="3" fontId="10" fillId="0" borderId="4" xfId="0" quotePrefix="1" applyNumberFormat="1" applyFont="1" applyBorder="1" applyAlignment="1">
      <alignment horizontal="right"/>
    </xf>
    <xf numFmtId="165" fontId="8" fillId="0" borderId="2" xfId="0" quotePrefix="1" applyNumberFormat="1" applyFont="1" applyBorder="1" applyAlignment="1">
      <alignment horizontal="right"/>
    </xf>
    <xf numFmtId="2" fontId="8" fillId="0" borderId="2" xfId="41" quotePrefix="1" applyNumberFormat="1" applyFont="1" applyBorder="1" applyAlignment="1">
      <alignment horizontal="right"/>
    </xf>
    <xf numFmtId="2" fontId="8" fillId="0" borderId="2" xfId="41" applyNumberFormat="1" applyFont="1" applyBorder="1" applyAlignment="1">
      <alignment horizontal="right"/>
    </xf>
    <xf numFmtId="166" fontId="8" fillId="0" borderId="2" xfId="41" quotePrefix="1" applyNumberFormat="1" applyFont="1" applyBorder="1" applyAlignment="1">
      <alignment horizontal="right"/>
    </xf>
    <xf numFmtId="3" fontId="8" fillId="0" borderId="2" xfId="41" applyNumberFormat="1" applyFont="1" applyBorder="1"/>
    <xf numFmtId="3" fontId="8" fillId="0" borderId="9" xfId="41" quotePrefix="1" applyNumberFormat="1" applyFont="1" applyBorder="1" applyAlignment="1">
      <alignment horizontal="right"/>
    </xf>
    <xf numFmtId="3" fontId="8" fillId="0" borderId="14" xfId="41" quotePrefix="1" applyNumberFormat="1" applyFont="1" applyBorder="1" applyAlignment="1">
      <alignment horizontal="right"/>
    </xf>
    <xf numFmtId="6" fontId="10" fillId="0" borderId="4" xfId="0" quotePrefix="1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14" fontId="13" fillId="0" borderId="4" xfId="0" quotePrefix="1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3" fontId="11" fillId="0" borderId="14" xfId="42" applyNumberFormat="1" applyFont="1" applyBorder="1" applyAlignment="1">
      <alignment horizontal="right"/>
    </xf>
    <xf numFmtId="3" fontId="9" fillId="0" borderId="2" xfId="42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3" fontId="11" fillId="0" borderId="4" xfId="42" applyNumberFormat="1" applyFont="1" applyBorder="1" applyAlignment="1">
      <alignment horizontal="right"/>
    </xf>
    <xf numFmtId="165" fontId="9" fillId="0" borderId="2" xfId="42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165" fontId="11" fillId="0" borderId="2" xfId="42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 2" xfId="29" xr:uid="{00000000-0005-0000-0000-00001C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egal 8½ x 14 in" xfId="37" xr:uid="{00000000-0005-0000-0000-000024000000}"/>
    <cellStyle name="Linked Cell" xfId="38" builtinId="24" customBuiltin="1"/>
    <cellStyle name="Neutral" xfId="39" builtinId="28" customBuiltin="1"/>
    <cellStyle name="Normaali_HENKILÖSTÖ" xfId="40" xr:uid="{00000000-0005-0000-0000-000027000000}"/>
    <cellStyle name="Normaali_Tunnusluvut032000" xfId="41" xr:uid="{00000000-0005-0000-0000-000028000000}"/>
    <cellStyle name="Normaali_Työkirj2" xfId="42" xr:uid="{00000000-0005-0000-0000-000029000000}"/>
    <cellStyle name="Normal" xfId="0" builtinId="0"/>
    <cellStyle name="Normal 2" xfId="43" xr:uid="{00000000-0005-0000-0000-00002B000000}"/>
    <cellStyle name="Normal 2 2" xfId="44" xr:uid="{00000000-0005-0000-0000-00002C000000}"/>
    <cellStyle name="Normal 2 3" xfId="45" xr:uid="{00000000-0005-0000-0000-00002D000000}"/>
    <cellStyle name="Normal 2 4" xfId="46" xr:uid="{00000000-0005-0000-0000-00002E000000}"/>
    <cellStyle name="Normal 3" xfId="47" xr:uid="{00000000-0005-0000-0000-00002F000000}"/>
    <cellStyle name="Normal 3 2" xfId="48" xr:uid="{00000000-0005-0000-0000-000030000000}"/>
    <cellStyle name="Normal 4" xfId="49" xr:uid="{00000000-0005-0000-0000-000031000000}"/>
    <cellStyle name="Normal 5" xfId="50" xr:uid="{00000000-0005-0000-0000-000032000000}"/>
    <cellStyle name="Normal 6" xfId="51" xr:uid="{00000000-0005-0000-0000-000033000000}"/>
    <cellStyle name="Normal 7" xfId="52" xr:uid="{00000000-0005-0000-0000-000034000000}"/>
    <cellStyle name="Note" xfId="53" builtinId="10" customBuiltin="1"/>
    <cellStyle name="Output" xfId="54" builtinId="21" customBuiltin="1"/>
    <cellStyle name="Percent 2" xfId="55" xr:uid="{00000000-0005-0000-0000-000037000000}"/>
    <cellStyle name="Percent 3" xfId="56" xr:uid="{00000000-0005-0000-0000-000038000000}"/>
    <cellStyle name="Percent 4" xfId="57" xr:uid="{00000000-0005-0000-0000-000039000000}"/>
    <cellStyle name="Pilkku_HENKILÖSTÖ" xfId="58" xr:uid="{00000000-0005-0000-0000-00003A000000}"/>
    <cellStyle name="Pyör. luku_HENKILÖSTÖ" xfId="59" xr:uid="{00000000-0005-0000-0000-00003B000000}"/>
    <cellStyle name="Pyör. valuutta_HENKILÖSTÖ" xfId="60" xr:uid="{00000000-0005-0000-0000-00003C000000}"/>
    <cellStyle name="Title" xfId="61" builtinId="15" customBuiltin="1"/>
    <cellStyle name="Total" xfId="62" builtinId="25" customBuiltin="1"/>
    <cellStyle name="Valuutta_HENKILÖSTÖ" xfId="63" xr:uid="{00000000-0005-0000-0000-00003F000000}"/>
    <cellStyle name="Warning Text" xfId="6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1"/>
  <sheetViews>
    <sheetView showGridLines="0" tabSelected="1" zoomScaleNormal="100" workbookViewId="0">
      <selection activeCell="O19" sqref="O19"/>
    </sheetView>
  </sheetViews>
  <sheetFormatPr defaultRowHeight="12.75" x14ac:dyDescent="0.2"/>
  <cols>
    <col min="1" max="1" width="48" customWidth="1"/>
    <col min="2" max="2" width="42.28515625" customWidth="1"/>
    <col min="3" max="12" width="10.42578125" customWidth="1"/>
    <col min="13" max="13" width="9.42578125" style="178" customWidth="1"/>
  </cols>
  <sheetData>
    <row r="1" spans="1:13" ht="14.25" x14ac:dyDescent="0.25">
      <c r="A1" s="12" t="s">
        <v>65</v>
      </c>
      <c r="B1" s="12" t="s">
        <v>59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0"/>
    </row>
    <row r="2" spans="1:13" ht="14.25" x14ac:dyDescent="0.2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67"/>
    </row>
    <row r="3" spans="1:13" ht="14.25" x14ac:dyDescent="0.25">
      <c r="A3" s="14" t="s">
        <v>143</v>
      </c>
      <c r="B3" s="14" t="s">
        <v>180</v>
      </c>
      <c r="C3" s="120"/>
      <c r="D3" s="14"/>
      <c r="E3" s="14"/>
      <c r="F3" s="120"/>
      <c r="G3" s="14"/>
      <c r="H3" s="120"/>
      <c r="I3" s="14"/>
      <c r="J3" s="120"/>
      <c r="K3" s="14"/>
      <c r="L3" s="14"/>
      <c r="M3" s="120"/>
    </row>
    <row r="4" spans="1:13" ht="14.25" x14ac:dyDescent="0.25">
      <c r="A4" s="15"/>
      <c r="B4" s="13"/>
      <c r="C4" s="120"/>
      <c r="D4" s="13"/>
      <c r="E4" s="13"/>
      <c r="F4" s="120"/>
      <c r="G4" s="13"/>
      <c r="H4" s="120"/>
      <c r="I4" s="13"/>
      <c r="J4" s="120"/>
      <c r="K4" s="13"/>
      <c r="L4" s="13"/>
      <c r="M4" s="67"/>
    </row>
    <row r="5" spans="1:13" ht="14.25" x14ac:dyDescent="0.25">
      <c r="A5" s="16" t="s">
        <v>97</v>
      </c>
      <c r="B5" s="17">
        <v>1000</v>
      </c>
      <c r="C5" s="19" t="s">
        <v>242</v>
      </c>
      <c r="D5" s="18" t="s">
        <v>238</v>
      </c>
      <c r="E5" s="18" t="s">
        <v>235</v>
      </c>
      <c r="F5" s="19" t="s">
        <v>233</v>
      </c>
      <c r="G5" s="18" t="s">
        <v>231</v>
      </c>
      <c r="H5" s="18" t="s">
        <v>229</v>
      </c>
      <c r="I5" s="18" t="s">
        <v>228</v>
      </c>
      <c r="J5" s="19" t="s">
        <v>226</v>
      </c>
      <c r="K5" s="18" t="s">
        <v>222</v>
      </c>
      <c r="L5" s="18" t="s">
        <v>219</v>
      </c>
      <c r="M5" s="197" t="s">
        <v>216</v>
      </c>
    </row>
    <row r="6" spans="1:13" ht="14.25" x14ac:dyDescent="0.25">
      <c r="A6" s="21"/>
      <c r="B6" s="22"/>
      <c r="C6" s="23"/>
      <c r="D6" s="13"/>
      <c r="E6" s="13"/>
      <c r="F6" s="23"/>
      <c r="G6" s="13"/>
      <c r="H6" s="186"/>
      <c r="I6" s="13"/>
      <c r="J6" s="23"/>
      <c r="K6" s="13"/>
      <c r="L6" s="13"/>
      <c r="M6" s="199"/>
    </row>
    <row r="7" spans="1:13" ht="17.25" x14ac:dyDescent="0.3">
      <c r="A7" s="24" t="s">
        <v>0</v>
      </c>
      <c r="B7" s="25" t="s">
        <v>99</v>
      </c>
      <c r="C7" s="27"/>
      <c r="D7" s="26"/>
      <c r="E7" s="26"/>
      <c r="F7" s="27"/>
      <c r="G7" s="26"/>
      <c r="H7" s="187"/>
      <c r="I7" s="26"/>
      <c r="J7" s="27"/>
      <c r="K7" s="26"/>
      <c r="L7" s="26"/>
      <c r="M7" s="198"/>
    </row>
    <row r="8" spans="1:13" ht="14.25" x14ac:dyDescent="0.25">
      <c r="A8" s="29" t="s">
        <v>1</v>
      </c>
      <c r="B8" s="30" t="s">
        <v>10</v>
      </c>
      <c r="C8" s="32"/>
      <c r="D8" s="12"/>
      <c r="E8" s="12"/>
      <c r="F8" s="32"/>
      <c r="G8" s="12"/>
      <c r="H8" s="31"/>
      <c r="I8" s="12"/>
      <c r="J8" s="32"/>
      <c r="K8" s="12"/>
      <c r="L8" s="12"/>
      <c r="M8" s="140"/>
    </row>
    <row r="9" spans="1:13" ht="14.25" x14ac:dyDescent="0.25">
      <c r="A9" s="34" t="s">
        <v>3</v>
      </c>
      <c r="B9" s="35" t="s">
        <v>30</v>
      </c>
      <c r="C9" s="10">
        <v>15495.78104</v>
      </c>
      <c r="D9" s="9">
        <v>15495.78069</v>
      </c>
      <c r="E9" s="9">
        <v>15495.77944</v>
      </c>
      <c r="F9" s="10">
        <v>15495.78</v>
      </c>
      <c r="G9" s="9">
        <v>15495.78004</v>
      </c>
      <c r="H9" s="9">
        <v>15495.780359999999</v>
      </c>
      <c r="I9" s="9">
        <v>15495.779460000002</v>
      </c>
      <c r="J9" s="10">
        <v>15495.779769999999</v>
      </c>
      <c r="K9" s="9">
        <v>15495.780070000001</v>
      </c>
      <c r="L9" s="9">
        <v>15495.780359999999</v>
      </c>
      <c r="M9" s="11">
        <v>15495.77988</v>
      </c>
    </row>
    <row r="10" spans="1:13" ht="14.25" x14ac:dyDescent="0.25">
      <c r="A10" s="34" t="s">
        <v>2</v>
      </c>
      <c r="B10" s="35" t="s">
        <v>31</v>
      </c>
      <c r="C10" s="10">
        <v>1478.9539099999984</v>
      </c>
      <c r="D10" s="9">
        <v>1871.978070000001</v>
      </c>
      <c r="E10" s="9">
        <v>2265.4495399999996</v>
      </c>
      <c r="F10" s="10">
        <v>2754.3285199999973</v>
      </c>
      <c r="G10" s="9">
        <v>3448.3482700000004</v>
      </c>
      <c r="H10" s="9">
        <v>4339.1552300000021</v>
      </c>
      <c r="I10" s="9">
        <v>5211.2948099999994</v>
      </c>
      <c r="J10" s="10">
        <v>6083.9948600000007</v>
      </c>
      <c r="K10" s="9">
        <v>6969.3712399999968</v>
      </c>
      <c r="L10" s="9">
        <v>7886.9023199999992</v>
      </c>
      <c r="M10" s="11">
        <v>8797.8841499999999</v>
      </c>
    </row>
    <row r="11" spans="1:13" ht="14.25" x14ac:dyDescent="0.25">
      <c r="A11" s="36" t="s">
        <v>169</v>
      </c>
      <c r="B11" s="35" t="s">
        <v>32</v>
      </c>
      <c r="C11" s="10">
        <v>119180.59775</v>
      </c>
      <c r="D11" s="9">
        <v>117006.49406999999</v>
      </c>
      <c r="E11" s="9">
        <v>120022.26943</v>
      </c>
      <c r="F11" s="10">
        <v>120356.36768000001</v>
      </c>
      <c r="G11" s="9">
        <v>111156.58209000001</v>
      </c>
      <c r="H11" s="9">
        <v>115183.08076000001</v>
      </c>
      <c r="I11" s="9">
        <v>113352.23149999999</v>
      </c>
      <c r="J11" s="10">
        <v>112727.11676</v>
      </c>
      <c r="K11" s="9">
        <v>116599.19699</v>
      </c>
      <c r="L11" s="9">
        <v>112441.38966</v>
      </c>
      <c r="M11" s="11">
        <v>113232.11645999999</v>
      </c>
    </row>
    <row r="12" spans="1:13" ht="14.25" x14ac:dyDescent="0.25">
      <c r="A12" s="36" t="s">
        <v>171</v>
      </c>
      <c r="B12" s="35" t="s">
        <v>170</v>
      </c>
      <c r="C12" s="10">
        <v>9391.2999499999987</v>
      </c>
      <c r="D12" s="9">
        <v>9426.0820999999996</v>
      </c>
      <c r="E12" s="9">
        <v>10479.315140000001</v>
      </c>
      <c r="F12" s="10">
        <v>11002.533429999999</v>
      </c>
      <c r="G12" s="9">
        <v>10888.059380000001</v>
      </c>
      <c r="H12" s="9">
        <v>11178.17361</v>
      </c>
      <c r="I12" s="9">
        <v>11619.89242</v>
      </c>
      <c r="J12" s="10">
        <v>11108.952600000001</v>
      </c>
      <c r="K12" s="9">
        <v>11897.60665</v>
      </c>
      <c r="L12" s="9">
        <v>11975.70192</v>
      </c>
      <c r="M12" s="11">
        <v>12321.784029999999</v>
      </c>
    </row>
    <row r="13" spans="1:13" ht="14.25" x14ac:dyDescent="0.25">
      <c r="A13" s="34" t="s">
        <v>162</v>
      </c>
      <c r="B13" s="35" t="s">
        <v>161</v>
      </c>
      <c r="C13" s="10">
        <v>420.89105999999998</v>
      </c>
      <c r="D13" s="9">
        <v>420.89105999999998</v>
      </c>
      <c r="E13" s="9">
        <v>420.89105999999998</v>
      </c>
      <c r="F13" s="10">
        <v>420.89105999999998</v>
      </c>
      <c r="G13" s="9">
        <v>420.89105999999998</v>
      </c>
      <c r="H13" s="9">
        <v>420.89105999999998</v>
      </c>
      <c r="I13" s="9">
        <v>420.89105999999998</v>
      </c>
      <c r="J13" s="10">
        <v>420.89105999999998</v>
      </c>
      <c r="K13" s="9">
        <v>420.89105999999998</v>
      </c>
      <c r="L13" s="9">
        <v>420.89105999999998</v>
      </c>
      <c r="M13" s="11">
        <v>420.89105999999998</v>
      </c>
    </row>
    <row r="14" spans="1:13" ht="14.25" x14ac:dyDescent="0.25">
      <c r="A14" s="34" t="s">
        <v>111</v>
      </c>
      <c r="B14" s="35" t="s">
        <v>112</v>
      </c>
      <c r="C14" s="32">
        <v>137.22143</v>
      </c>
      <c r="D14" s="9">
        <v>145.56375</v>
      </c>
      <c r="E14" s="9">
        <v>151.88810000000001</v>
      </c>
      <c r="F14" s="32">
        <v>158.30992000000001</v>
      </c>
      <c r="G14" s="9">
        <v>102.21894999999999</v>
      </c>
      <c r="H14" s="31">
        <v>109.56334000000001</v>
      </c>
      <c r="I14" s="9">
        <v>75.179690000000008</v>
      </c>
      <c r="J14" s="32">
        <v>82.63194</v>
      </c>
      <c r="K14" s="9">
        <v>68.792249999999996</v>
      </c>
      <c r="L14" s="9">
        <v>75.123910000000009</v>
      </c>
      <c r="M14" s="11">
        <v>73.325869999999995</v>
      </c>
    </row>
    <row r="15" spans="1:13" ht="14.25" x14ac:dyDescent="0.25">
      <c r="A15" s="37" t="s">
        <v>4</v>
      </c>
      <c r="B15" s="38" t="s">
        <v>33</v>
      </c>
      <c r="C15" s="139">
        <v>3479.99269</v>
      </c>
      <c r="D15" s="52">
        <v>3874.13177</v>
      </c>
      <c r="E15" s="52">
        <v>2611.2224999999999</v>
      </c>
      <c r="F15" s="139">
        <v>2269.1584900000003</v>
      </c>
      <c r="G15" s="52">
        <v>1569.28043</v>
      </c>
      <c r="H15" s="39">
        <v>1694.7878500000002</v>
      </c>
      <c r="I15" s="52">
        <v>1777.85069</v>
      </c>
      <c r="J15" s="139">
        <v>2047.68083</v>
      </c>
      <c r="K15" s="52">
        <v>2043.0431999999998</v>
      </c>
      <c r="L15" s="52">
        <v>458.76134000000002</v>
      </c>
      <c r="M15" s="129">
        <v>544.08054000000004</v>
      </c>
    </row>
    <row r="16" spans="1:13" ht="14.25" x14ac:dyDescent="0.25">
      <c r="A16" s="41" t="s">
        <v>118</v>
      </c>
      <c r="B16" s="30" t="s">
        <v>11</v>
      </c>
      <c r="C16" s="44">
        <v>149584.73783</v>
      </c>
      <c r="D16" s="45">
        <v>148240.92150999999</v>
      </c>
      <c r="E16" s="45">
        <v>151446.81521</v>
      </c>
      <c r="F16" s="44">
        <v>152457.36910000001</v>
      </c>
      <c r="G16" s="45">
        <v>143081.16022000002</v>
      </c>
      <c r="H16" s="45">
        <v>148421.43221</v>
      </c>
      <c r="I16" s="45">
        <v>147953.11962999997</v>
      </c>
      <c r="J16" s="44">
        <v>147967.04781999998</v>
      </c>
      <c r="K16" s="45">
        <v>153494.68145999996</v>
      </c>
      <c r="L16" s="45">
        <v>148754.55056999999</v>
      </c>
      <c r="M16" s="140">
        <v>150885.86198999998</v>
      </c>
    </row>
    <row r="17" spans="1:13" ht="14.25" x14ac:dyDescent="0.25">
      <c r="A17" s="36"/>
      <c r="B17" s="35"/>
      <c r="C17" s="43"/>
      <c r="D17" s="42"/>
      <c r="E17" s="42"/>
      <c r="F17" s="43"/>
      <c r="G17" s="42"/>
      <c r="H17" s="42"/>
      <c r="I17" s="42"/>
      <c r="J17" s="43"/>
      <c r="K17" s="42"/>
      <c r="L17" s="42"/>
      <c r="M17" s="11"/>
    </row>
    <row r="18" spans="1:13" ht="14.25" x14ac:dyDescent="0.25">
      <c r="A18" s="41" t="s">
        <v>5</v>
      </c>
      <c r="B18" s="30" t="s">
        <v>12</v>
      </c>
      <c r="C18" s="10"/>
      <c r="D18" s="9"/>
      <c r="E18" s="9"/>
      <c r="F18" s="10"/>
      <c r="G18" s="9"/>
      <c r="H18" s="9"/>
      <c r="I18" s="9"/>
      <c r="J18" s="10"/>
      <c r="K18" s="9"/>
      <c r="L18" s="9"/>
      <c r="M18" s="140"/>
    </row>
    <row r="19" spans="1:13" ht="14.25" x14ac:dyDescent="0.25">
      <c r="A19" s="36" t="s">
        <v>6</v>
      </c>
      <c r="B19" s="35" t="s">
        <v>34</v>
      </c>
      <c r="C19" s="10">
        <v>42014.023979999998</v>
      </c>
      <c r="D19" s="9">
        <v>43095.262670000004</v>
      </c>
      <c r="E19" s="9">
        <v>47978.916520000006</v>
      </c>
      <c r="F19" s="10">
        <v>47469.88119</v>
      </c>
      <c r="G19" s="9">
        <v>45408.136760000001</v>
      </c>
      <c r="H19" s="9">
        <v>44883.19326</v>
      </c>
      <c r="I19" s="9">
        <v>41617.013939999997</v>
      </c>
      <c r="J19" s="10">
        <v>37914</v>
      </c>
      <c r="K19" s="9">
        <v>42471.646999999997</v>
      </c>
      <c r="L19" s="9">
        <v>48580.691570000003</v>
      </c>
      <c r="M19" s="11">
        <v>55385.071380000001</v>
      </c>
    </row>
    <row r="20" spans="1:13" ht="14.25" x14ac:dyDescent="0.25">
      <c r="A20" s="36" t="s">
        <v>66</v>
      </c>
      <c r="B20" s="35" t="s">
        <v>35</v>
      </c>
      <c r="C20" s="10">
        <v>44243.607959999994</v>
      </c>
      <c r="D20" s="9">
        <v>56382.390030000002</v>
      </c>
      <c r="E20" s="9">
        <v>62960.664219999999</v>
      </c>
      <c r="F20" s="10">
        <v>62476.787080000009</v>
      </c>
      <c r="G20" s="9">
        <v>64251.452350000007</v>
      </c>
      <c r="H20" s="9">
        <v>68910.894509999998</v>
      </c>
      <c r="I20" s="9">
        <v>67521.735449999993</v>
      </c>
      <c r="J20" s="10">
        <v>62325</v>
      </c>
      <c r="K20" s="9">
        <v>59776.348579999998</v>
      </c>
      <c r="L20" s="9">
        <v>63109.402869999998</v>
      </c>
      <c r="M20" s="11">
        <v>63171.569129999996</v>
      </c>
    </row>
    <row r="21" spans="1:13" ht="14.25" x14ac:dyDescent="0.25">
      <c r="A21" s="36" t="s">
        <v>113</v>
      </c>
      <c r="B21" s="35" t="s">
        <v>36</v>
      </c>
      <c r="C21" s="10">
        <v>6909.5280000000002</v>
      </c>
      <c r="D21" s="9">
        <v>6772.9658299999965</v>
      </c>
      <c r="E21" s="9">
        <v>5452.306080000003</v>
      </c>
      <c r="F21" s="10">
        <v>6118.6285900000003</v>
      </c>
      <c r="G21" s="9">
        <v>5575.4668600000005</v>
      </c>
      <c r="H21" s="9">
        <v>5514.2743300000002</v>
      </c>
      <c r="I21" s="9">
        <v>5703.518780000004</v>
      </c>
      <c r="J21" s="10">
        <v>7344.9177899999995</v>
      </c>
      <c r="K21" s="9">
        <v>10131.687530000003</v>
      </c>
      <c r="L21" s="9">
        <v>9673.4401500000058</v>
      </c>
      <c r="M21" s="11">
        <v>9441.5972600000005</v>
      </c>
    </row>
    <row r="22" spans="1:13" ht="14.25" x14ac:dyDescent="0.25">
      <c r="A22" s="36" t="s">
        <v>144</v>
      </c>
      <c r="B22" s="35" t="s">
        <v>145</v>
      </c>
      <c r="C22" s="10">
        <v>576.00406999999996</v>
      </c>
      <c r="D22" s="9">
        <v>600.01904999999999</v>
      </c>
      <c r="E22" s="9">
        <v>541.81245999999999</v>
      </c>
      <c r="F22" s="10">
        <v>513.62094000000002</v>
      </c>
      <c r="G22" s="9">
        <v>1393.3716899999999</v>
      </c>
      <c r="H22" s="9">
        <v>834.52154000000007</v>
      </c>
      <c r="I22" s="9">
        <v>1763.47126</v>
      </c>
      <c r="J22" s="10">
        <v>2127.9032400000001</v>
      </c>
      <c r="K22" s="9">
        <v>1511.3794700000001</v>
      </c>
      <c r="L22" s="9">
        <v>1545.39427</v>
      </c>
      <c r="M22" s="11">
        <v>1108.28298</v>
      </c>
    </row>
    <row r="23" spans="1:13" ht="14.25" x14ac:dyDescent="0.25">
      <c r="A23" s="37" t="s">
        <v>7</v>
      </c>
      <c r="B23" s="38" t="s">
        <v>37</v>
      </c>
      <c r="C23" s="51">
        <v>34392.775390000003</v>
      </c>
      <c r="D23" s="52">
        <v>23674.235920000003</v>
      </c>
      <c r="E23" s="52">
        <v>34197.763460000002</v>
      </c>
      <c r="F23" s="51">
        <v>41339.786039999999</v>
      </c>
      <c r="G23" s="52">
        <v>38775.167849999998</v>
      </c>
      <c r="H23" s="52">
        <v>45918.674429999999</v>
      </c>
      <c r="I23" s="52">
        <v>53897.372100000001</v>
      </c>
      <c r="J23" s="51">
        <v>58754.834490000001</v>
      </c>
      <c r="K23" s="52">
        <v>51603.234079999995</v>
      </c>
      <c r="L23" s="52">
        <v>48597.905420000003</v>
      </c>
      <c r="M23" s="129">
        <v>49681.473020000005</v>
      </c>
    </row>
    <row r="24" spans="1:13" ht="14.25" x14ac:dyDescent="0.25">
      <c r="A24" s="41" t="s">
        <v>146</v>
      </c>
      <c r="B24" s="30" t="s">
        <v>13</v>
      </c>
      <c r="C24" s="44">
        <v>128135.9394</v>
      </c>
      <c r="D24" s="45">
        <v>130524.87350000002</v>
      </c>
      <c r="E24" s="45">
        <v>151131.46274000002</v>
      </c>
      <c r="F24" s="44">
        <v>157918.70384</v>
      </c>
      <c r="G24" s="45">
        <v>155403.59551000001</v>
      </c>
      <c r="H24" s="45">
        <v>166061.55807</v>
      </c>
      <c r="I24" s="45">
        <v>170503.11152999999</v>
      </c>
      <c r="J24" s="44">
        <v>168466.65552</v>
      </c>
      <c r="K24" s="45">
        <v>165494.29665999999</v>
      </c>
      <c r="L24" s="45">
        <v>171506.83428000001</v>
      </c>
      <c r="M24" s="140">
        <v>178787.99377</v>
      </c>
    </row>
    <row r="25" spans="1:13" ht="14.25" x14ac:dyDescent="0.25">
      <c r="A25" s="36"/>
      <c r="B25" s="22"/>
      <c r="C25" s="43"/>
      <c r="D25" s="42"/>
      <c r="E25" s="42"/>
      <c r="F25" s="43"/>
      <c r="G25" s="42"/>
      <c r="H25" s="42"/>
      <c r="I25" s="42"/>
      <c r="J25" s="43"/>
      <c r="K25" s="42"/>
      <c r="L25" s="42"/>
      <c r="M25" s="11"/>
    </row>
    <row r="26" spans="1:13" ht="17.25" x14ac:dyDescent="0.3">
      <c r="A26" s="47" t="s">
        <v>119</v>
      </c>
      <c r="B26" s="25" t="s">
        <v>14</v>
      </c>
      <c r="C26" s="60">
        <v>277720.67723000003</v>
      </c>
      <c r="D26" s="58">
        <v>278765.79501</v>
      </c>
      <c r="E26" s="58">
        <v>302578.27795000002</v>
      </c>
      <c r="F26" s="60">
        <v>310376.07293999998</v>
      </c>
      <c r="G26" s="58">
        <v>298484.75573000003</v>
      </c>
      <c r="H26" s="58">
        <v>314482.99028000003</v>
      </c>
      <c r="I26" s="58">
        <v>318456.23115999997</v>
      </c>
      <c r="J26" s="60">
        <v>316433.70334000001</v>
      </c>
      <c r="K26" s="58">
        <v>318988.97811999999</v>
      </c>
      <c r="L26" s="58">
        <v>320261.38485000003</v>
      </c>
      <c r="M26" s="198">
        <v>329673.85575999995</v>
      </c>
    </row>
    <row r="27" spans="1:13" ht="14.25" x14ac:dyDescent="0.25">
      <c r="A27" s="36"/>
      <c r="B27" s="22"/>
      <c r="C27" s="43"/>
      <c r="D27" s="42"/>
      <c r="E27" s="42"/>
      <c r="F27" s="43"/>
      <c r="G27" s="42"/>
      <c r="H27" s="42"/>
      <c r="I27" s="42"/>
      <c r="J27" s="43"/>
      <c r="K27" s="42"/>
      <c r="L27" s="42"/>
      <c r="M27" s="11"/>
    </row>
    <row r="28" spans="1:13" ht="17.25" x14ac:dyDescent="0.3">
      <c r="A28" s="47" t="s">
        <v>120</v>
      </c>
      <c r="B28" s="48" t="s">
        <v>100</v>
      </c>
      <c r="C28" s="61"/>
      <c r="D28" s="59"/>
      <c r="E28" s="59"/>
      <c r="F28" s="61"/>
      <c r="G28" s="59"/>
      <c r="H28" s="59"/>
      <c r="I28" s="59"/>
      <c r="J28" s="61"/>
      <c r="K28" s="59"/>
      <c r="L28" s="59"/>
      <c r="M28" s="198"/>
    </row>
    <row r="29" spans="1:13" ht="14.25" x14ac:dyDescent="0.25">
      <c r="A29" s="29" t="s">
        <v>67</v>
      </c>
      <c r="B29" s="46" t="s">
        <v>15</v>
      </c>
      <c r="C29" s="10"/>
      <c r="D29" s="9"/>
      <c r="E29" s="9"/>
      <c r="F29" s="10"/>
      <c r="G29" s="9"/>
      <c r="H29" s="9"/>
      <c r="I29" s="9"/>
      <c r="J29" s="10"/>
      <c r="K29" s="9"/>
      <c r="L29" s="9"/>
      <c r="M29" s="140"/>
    </row>
    <row r="30" spans="1:13" ht="14.25" x14ac:dyDescent="0.25">
      <c r="A30" s="34" t="s">
        <v>8</v>
      </c>
      <c r="B30" s="35" t="s">
        <v>38</v>
      </c>
      <c r="C30" s="10">
        <v>11860.05666</v>
      </c>
      <c r="D30" s="9">
        <v>11860.05666</v>
      </c>
      <c r="E30" s="9">
        <v>11860.05666</v>
      </c>
      <c r="F30" s="10">
        <v>11860.05666</v>
      </c>
      <c r="G30" s="9">
        <v>11860.05666</v>
      </c>
      <c r="H30" s="9">
        <v>11860.05666</v>
      </c>
      <c r="I30" s="9">
        <v>11860.05666</v>
      </c>
      <c r="J30" s="10">
        <v>11860.05666</v>
      </c>
      <c r="K30" s="9">
        <v>11860.05666</v>
      </c>
      <c r="L30" s="9">
        <v>11860.05666</v>
      </c>
      <c r="M30" s="11">
        <v>11860.05666</v>
      </c>
    </row>
    <row r="31" spans="1:13" ht="14.25" x14ac:dyDescent="0.25">
      <c r="A31" s="34" t="s">
        <v>68</v>
      </c>
      <c r="B31" s="35" t="s">
        <v>39</v>
      </c>
      <c r="C31" s="10">
        <v>24680.587829999997</v>
      </c>
      <c r="D31" s="9">
        <v>24680.587829999997</v>
      </c>
      <c r="E31" s="9">
        <v>24680.587829999997</v>
      </c>
      <c r="F31" s="10">
        <v>24680.587829999997</v>
      </c>
      <c r="G31" s="9">
        <v>24680.587829999997</v>
      </c>
      <c r="H31" s="9">
        <v>24680.587829999997</v>
      </c>
      <c r="I31" s="9">
        <v>24680.587829999997</v>
      </c>
      <c r="J31" s="10">
        <v>24680.587829999997</v>
      </c>
      <c r="K31" s="9">
        <v>24680.587829999997</v>
      </c>
      <c r="L31" s="9">
        <v>24680.587829999997</v>
      </c>
      <c r="M31" s="11">
        <v>24680.587829999997</v>
      </c>
    </row>
    <row r="32" spans="1:13" ht="14.25" x14ac:dyDescent="0.25">
      <c r="A32" s="50" t="s">
        <v>121</v>
      </c>
      <c r="B32" s="35" t="s">
        <v>122</v>
      </c>
      <c r="C32" s="10">
        <v>75692.335900000005</v>
      </c>
      <c r="D32" s="9">
        <v>75692.335900000005</v>
      </c>
      <c r="E32" s="9">
        <v>75692.335900000005</v>
      </c>
      <c r="F32" s="10">
        <v>75692.335900000005</v>
      </c>
      <c r="G32" s="9">
        <v>75692.335900000005</v>
      </c>
      <c r="H32" s="9">
        <v>75692.335900000005</v>
      </c>
      <c r="I32" s="9">
        <v>75692.335900000005</v>
      </c>
      <c r="J32" s="10">
        <v>75692.335900000005</v>
      </c>
      <c r="K32" s="9">
        <v>75692.335900000005</v>
      </c>
      <c r="L32" s="9">
        <v>75692.335900000005</v>
      </c>
      <c r="M32" s="11">
        <v>75692.335900000005</v>
      </c>
    </row>
    <row r="33" spans="1:13" ht="14.25" x14ac:dyDescent="0.25">
      <c r="A33" s="34" t="s">
        <v>69</v>
      </c>
      <c r="B33" s="35" t="s">
        <v>40</v>
      </c>
      <c r="C33" s="10">
        <v>553.21956</v>
      </c>
      <c r="D33" s="9">
        <v>553.21956</v>
      </c>
      <c r="E33" s="9">
        <v>436.13441</v>
      </c>
      <c r="F33" s="10">
        <v>436.13441</v>
      </c>
      <c r="G33" s="9">
        <v>436.13441</v>
      </c>
      <c r="H33" s="9">
        <v>436.13441</v>
      </c>
      <c r="I33" s="9">
        <v>316.45665000000002</v>
      </c>
      <c r="J33" s="10">
        <v>316.45665000000002</v>
      </c>
      <c r="K33" s="9">
        <v>316.45665000000002</v>
      </c>
      <c r="L33" s="9">
        <v>316.45665000000002</v>
      </c>
      <c r="M33" s="11">
        <v>265.42265000000003</v>
      </c>
    </row>
    <row r="34" spans="1:13" ht="14.25" x14ac:dyDescent="0.25">
      <c r="A34" s="34" t="s">
        <v>124</v>
      </c>
      <c r="B34" s="35" t="s">
        <v>123</v>
      </c>
      <c r="C34" s="10">
        <v>-6228.2730999999994</v>
      </c>
      <c r="D34" s="9">
        <v>-6556.1536100000003</v>
      </c>
      <c r="E34" s="9">
        <v>159.99818999999999</v>
      </c>
      <c r="F34" s="10">
        <v>3312.2333799999997</v>
      </c>
      <c r="G34" s="9">
        <v>-2519.6288300000001</v>
      </c>
      <c r="H34" s="9">
        <v>1723.4142099999999</v>
      </c>
      <c r="I34" s="9">
        <v>2003.38851</v>
      </c>
      <c r="J34" s="10">
        <v>111.35063000000001</v>
      </c>
      <c r="K34" s="9">
        <v>4235.7847999999994</v>
      </c>
      <c r="L34" s="9">
        <v>1954.22037</v>
      </c>
      <c r="M34" s="11">
        <v>1155.9214899999999</v>
      </c>
    </row>
    <row r="35" spans="1:13" ht="14.25" x14ac:dyDescent="0.25">
      <c r="A35" s="37" t="s">
        <v>197</v>
      </c>
      <c r="B35" s="38" t="s">
        <v>198</v>
      </c>
      <c r="C35" s="51">
        <v>-6405.10401</v>
      </c>
      <c r="D35" s="52">
        <v>-4652.8708899999992</v>
      </c>
      <c r="E35" s="52">
        <v>-363.05185999999986</v>
      </c>
      <c r="F35" s="51">
        <v>1626.3244499999992</v>
      </c>
      <c r="G35" s="52">
        <v>631.81512000000009</v>
      </c>
      <c r="H35" s="52">
        <v>3688.9078000000004</v>
      </c>
      <c r="I35" s="52">
        <v>11491.868709999999</v>
      </c>
      <c r="J35" s="51">
        <v>12251</v>
      </c>
      <c r="K35" s="52">
        <v>13497.5105</v>
      </c>
      <c r="L35" s="52">
        <v>12732.258979999997</v>
      </c>
      <c r="M35" s="129">
        <v>26476.312170000001</v>
      </c>
    </row>
    <row r="36" spans="1:13" ht="14.25" x14ac:dyDescent="0.25">
      <c r="A36" s="41" t="s">
        <v>125</v>
      </c>
      <c r="B36" s="30" t="s">
        <v>16</v>
      </c>
      <c r="C36" s="44">
        <v>100152.82284000001</v>
      </c>
      <c r="D36" s="45">
        <v>101577.17545000001</v>
      </c>
      <c r="E36" s="45">
        <v>112466.06113</v>
      </c>
      <c r="F36" s="44">
        <v>117607.67263000002</v>
      </c>
      <c r="G36" s="45">
        <v>110781.30109000001</v>
      </c>
      <c r="H36" s="45">
        <v>118081.43681000001</v>
      </c>
      <c r="I36" s="45">
        <v>126044.69426</v>
      </c>
      <c r="J36" s="44">
        <v>124911.78767000001</v>
      </c>
      <c r="K36" s="45">
        <v>130282.73234</v>
      </c>
      <c r="L36" s="45">
        <v>127235.91639</v>
      </c>
      <c r="M36" s="140">
        <v>140130.6367</v>
      </c>
    </row>
    <row r="37" spans="1:13" ht="14.25" x14ac:dyDescent="0.25">
      <c r="A37" s="41"/>
      <c r="B37" s="35"/>
      <c r="C37" s="10"/>
      <c r="D37" s="9"/>
      <c r="E37" s="9"/>
      <c r="F37" s="10"/>
      <c r="G37" s="9"/>
      <c r="H37" s="9"/>
      <c r="I37" s="9"/>
      <c r="J37" s="10"/>
      <c r="K37" s="9"/>
      <c r="L37" s="9"/>
      <c r="M37" s="11"/>
    </row>
    <row r="38" spans="1:13" ht="14.25" x14ac:dyDescent="0.25">
      <c r="A38" s="41" t="s">
        <v>9</v>
      </c>
      <c r="B38" s="30" t="s">
        <v>17</v>
      </c>
      <c r="C38" s="10"/>
      <c r="D38" s="9"/>
      <c r="E38" s="9"/>
      <c r="F38" s="10"/>
      <c r="G38" s="9"/>
      <c r="H38" s="9"/>
      <c r="I38" s="9"/>
      <c r="J38" s="10"/>
      <c r="K38" s="9"/>
      <c r="L38" s="9"/>
      <c r="M38" s="140"/>
    </row>
    <row r="39" spans="1:13" ht="14.25" x14ac:dyDescent="0.25">
      <c r="A39" s="41" t="s">
        <v>70</v>
      </c>
      <c r="B39" s="30" t="s">
        <v>41</v>
      </c>
      <c r="C39" s="10"/>
      <c r="D39" s="9"/>
      <c r="E39" s="9"/>
      <c r="F39" s="10"/>
      <c r="G39" s="9"/>
      <c r="H39" s="9"/>
      <c r="I39" s="9"/>
      <c r="J39" s="10"/>
      <c r="K39" s="9"/>
      <c r="L39" s="9"/>
      <c r="M39" s="140"/>
    </row>
    <row r="40" spans="1:13" ht="14.25" x14ac:dyDescent="0.25">
      <c r="A40" s="34" t="s">
        <v>71</v>
      </c>
      <c r="B40" s="22" t="s">
        <v>42</v>
      </c>
      <c r="C40" s="10">
        <v>4989.4934999999996</v>
      </c>
      <c r="D40" s="9">
        <v>5874.4759599999998</v>
      </c>
      <c r="E40" s="9">
        <v>7074.4820799999998</v>
      </c>
      <c r="F40" s="10">
        <v>7990</v>
      </c>
      <c r="G40" s="9">
        <v>7613.2139699999998</v>
      </c>
      <c r="H40" s="9">
        <v>9033.9359800000002</v>
      </c>
      <c r="I40" s="9">
        <v>9078.4200700000001</v>
      </c>
      <c r="J40" s="10">
        <v>9362.0711300000003</v>
      </c>
      <c r="K40" s="9">
        <v>10163.866119999999</v>
      </c>
      <c r="L40" s="9">
        <v>10296.216480000001</v>
      </c>
      <c r="M40" s="11">
        <v>10867.49833</v>
      </c>
    </row>
    <row r="41" spans="1:13" ht="14.25" x14ac:dyDescent="0.25">
      <c r="A41" s="34" t="s">
        <v>194</v>
      </c>
      <c r="B41" s="22" t="s">
        <v>193</v>
      </c>
      <c r="C41" s="10">
        <v>748.29699999999991</v>
      </c>
      <c r="D41" s="9">
        <v>748.64553000000001</v>
      </c>
      <c r="E41" s="9">
        <v>772.88171</v>
      </c>
      <c r="F41" s="10">
        <v>777</v>
      </c>
      <c r="G41" s="9">
        <v>760.00708999999995</v>
      </c>
      <c r="H41" s="9">
        <v>767.62799999999993</v>
      </c>
      <c r="I41" s="9">
        <v>754.06975999999997</v>
      </c>
      <c r="J41" s="10">
        <v>743.02525000000003</v>
      </c>
      <c r="K41" s="9">
        <v>4641.4280499999995</v>
      </c>
      <c r="L41" s="9">
        <v>4513.7999099999997</v>
      </c>
      <c r="M41" s="11">
        <v>2366.4839999999999</v>
      </c>
    </row>
    <row r="42" spans="1:13" ht="14.25" x14ac:dyDescent="0.25">
      <c r="A42" s="34" t="s">
        <v>116</v>
      </c>
      <c r="B42" s="22" t="s">
        <v>117</v>
      </c>
      <c r="C42" s="10">
        <v>49812.593999999997</v>
      </c>
      <c r="D42" s="9">
        <v>49684.040999999997</v>
      </c>
      <c r="E42" s="9">
        <v>49644.548999999999</v>
      </c>
      <c r="F42" s="10">
        <v>49606</v>
      </c>
      <c r="G42" s="9">
        <v>49565.866999999998</v>
      </c>
      <c r="H42" s="9">
        <v>49526.093999999997</v>
      </c>
      <c r="I42" s="9">
        <v>49487.313999999998</v>
      </c>
      <c r="J42" s="10">
        <v>49449.105000000003</v>
      </c>
      <c r="K42" s="9">
        <v>49410.048000000003</v>
      </c>
      <c r="L42" s="9">
        <v>49370.991000000002</v>
      </c>
      <c r="M42" s="11">
        <v>49332.908000000003</v>
      </c>
    </row>
    <row r="43" spans="1:13" ht="14.25" x14ac:dyDescent="0.25">
      <c r="A43" s="34" t="s">
        <v>237</v>
      </c>
      <c r="B43" s="22" t="s">
        <v>236</v>
      </c>
      <c r="C43" s="10">
        <v>49724.542999999998</v>
      </c>
      <c r="D43" s="9">
        <v>50000</v>
      </c>
      <c r="E43" s="9" t="s">
        <v>128</v>
      </c>
      <c r="F43" s="10" t="s">
        <v>128</v>
      </c>
      <c r="G43" s="9" t="s">
        <v>128</v>
      </c>
      <c r="H43" s="9" t="s">
        <v>128</v>
      </c>
      <c r="I43" s="9" t="s">
        <v>128</v>
      </c>
      <c r="J43" s="10" t="s">
        <v>128</v>
      </c>
      <c r="K43" s="9" t="s">
        <v>128</v>
      </c>
      <c r="L43" s="9" t="s">
        <v>128</v>
      </c>
      <c r="M43" s="11" t="s">
        <v>128</v>
      </c>
    </row>
    <row r="44" spans="1:13" ht="14.25" x14ac:dyDescent="0.25">
      <c r="A44" s="37" t="s">
        <v>165</v>
      </c>
      <c r="B44" s="37" t="s">
        <v>166</v>
      </c>
      <c r="C44" s="51">
        <v>7640.8816500000003</v>
      </c>
      <c r="D44" s="52">
        <v>7765.6567400000004</v>
      </c>
      <c r="E44" s="52">
        <v>8736.2875000000004</v>
      </c>
      <c r="F44" s="51">
        <v>9277</v>
      </c>
      <c r="G44" s="52">
        <v>9402.0931099999998</v>
      </c>
      <c r="H44" s="52">
        <v>9765.9323299999996</v>
      </c>
      <c r="I44" s="52">
        <v>10245.827300000001</v>
      </c>
      <c r="J44" s="51">
        <v>9711.1332100000018</v>
      </c>
      <c r="K44" s="52">
        <v>10579.466119999999</v>
      </c>
      <c r="L44" s="52">
        <v>10869.226630000001</v>
      </c>
      <c r="M44" s="129">
        <v>11439.909210000002</v>
      </c>
    </row>
    <row r="45" spans="1:13" ht="14.25" x14ac:dyDescent="0.25">
      <c r="A45" s="29" t="s">
        <v>147</v>
      </c>
      <c r="B45" s="46" t="s">
        <v>44</v>
      </c>
      <c r="C45" s="44">
        <v>112915.80914999999</v>
      </c>
      <c r="D45" s="45">
        <v>114072.81922999999</v>
      </c>
      <c r="E45" s="45">
        <v>66228.200290000008</v>
      </c>
      <c r="F45" s="44">
        <v>67650</v>
      </c>
      <c r="G45" s="45">
        <v>67341.181169999996</v>
      </c>
      <c r="H45" s="45">
        <v>69093.59031</v>
      </c>
      <c r="I45" s="45">
        <v>69565.631129999994</v>
      </c>
      <c r="J45" s="44">
        <v>69265.334590000013</v>
      </c>
      <c r="K45" s="45">
        <v>74794.808290000001</v>
      </c>
      <c r="L45" s="45">
        <v>75050.234020000004</v>
      </c>
      <c r="M45" s="140">
        <v>74006.799540000007</v>
      </c>
    </row>
    <row r="46" spans="1:13" ht="14.25" x14ac:dyDescent="0.25">
      <c r="A46" s="36"/>
      <c r="B46" s="46"/>
      <c r="C46" s="44"/>
      <c r="D46" s="42"/>
      <c r="E46" s="42"/>
      <c r="F46" s="44"/>
      <c r="G46" s="42"/>
      <c r="H46" s="45"/>
      <c r="I46" s="42"/>
      <c r="J46" s="44"/>
      <c r="K46" s="42"/>
      <c r="L46" s="42"/>
      <c r="M46" s="140"/>
    </row>
    <row r="47" spans="1:13" ht="14.25" x14ac:dyDescent="0.25">
      <c r="A47" s="41" t="s">
        <v>73</v>
      </c>
      <c r="B47" s="46" t="s">
        <v>45</v>
      </c>
      <c r="C47" s="32"/>
      <c r="D47" s="9"/>
      <c r="E47" s="9"/>
      <c r="F47" s="66"/>
      <c r="G47" s="9"/>
      <c r="H47" s="13"/>
      <c r="I47" s="9"/>
      <c r="J47" s="66"/>
      <c r="K47" s="9"/>
      <c r="L47" s="9"/>
      <c r="M47" s="140"/>
    </row>
    <row r="48" spans="1:13" ht="14.25" x14ac:dyDescent="0.25">
      <c r="A48" s="34" t="s">
        <v>195</v>
      </c>
      <c r="B48" s="36" t="s">
        <v>196</v>
      </c>
      <c r="C48" s="10">
        <v>85.491</v>
      </c>
      <c r="D48" s="9">
        <v>85.491</v>
      </c>
      <c r="E48" s="9">
        <v>137.37299999999999</v>
      </c>
      <c r="F48" s="10">
        <v>178</v>
      </c>
      <c r="G48" s="9">
        <v>2181.5410000000002</v>
      </c>
      <c r="H48" s="9">
        <v>3020.4569999999999</v>
      </c>
      <c r="I48" s="9">
        <v>3741.7429999999999</v>
      </c>
      <c r="J48" s="10">
        <v>3870.2310000000002</v>
      </c>
      <c r="K48" s="9" t="s">
        <v>128</v>
      </c>
      <c r="L48" s="9" t="s">
        <v>128</v>
      </c>
      <c r="M48" s="11" t="s">
        <v>128</v>
      </c>
    </row>
    <row r="49" spans="1:13" ht="14.25" x14ac:dyDescent="0.25">
      <c r="A49" s="36" t="s">
        <v>72</v>
      </c>
      <c r="B49" s="36" t="s">
        <v>43</v>
      </c>
      <c r="C49" s="10" t="s">
        <v>128</v>
      </c>
      <c r="D49" s="9" t="s">
        <v>128</v>
      </c>
      <c r="E49" s="9">
        <v>40000</v>
      </c>
      <c r="F49" s="10">
        <v>40000</v>
      </c>
      <c r="G49" s="9">
        <v>40000</v>
      </c>
      <c r="H49" s="9">
        <v>40000</v>
      </c>
      <c r="I49" s="9">
        <v>40000</v>
      </c>
      <c r="J49" s="10">
        <v>40000</v>
      </c>
      <c r="K49" s="9">
        <v>40000</v>
      </c>
      <c r="L49" s="9">
        <v>40000</v>
      </c>
      <c r="M49" s="11">
        <v>40000</v>
      </c>
    </row>
    <row r="50" spans="1:13" ht="14.25" x14ac:dyDescent="0.25">
      <c r="A50" s="34" t="s">
        <v>167</v>
      </c>
      <c r="B50" s="34" t="s">
        <v>168</v>
      </c>
      <c r="C50" s="10">
        <v>2853.9948300000001</v>
      </c>
      <c r="D50" s="9">
        <v>2746.4103599999999</v>
      </c>
      <c r="E50" s="9">
        <v>2909.7021</v>
      </c>
      <c r="F50" s="10">
        <v>2877</v>
      </c>
      <c r="G50" s="9">
        <v>2675.8795</v>
      </c>
      <c r="H50" s="9">
        <v>2763.21324</v>
      </c>
      <c r="I50" s="9">
        <v>2825.2883400000001</v>
      </c>
      <c r="J50" s="10">
        <v>3117.34031</v>
      </c>
      <c r="K50" s="9">
        <v>3244.8197500000001</v>
      </c>
      <c r="L50" s="9">
        <v>3126.9800800000003</v>
      </c>
      <c r="M50" s="11">
        <v>3067.8669500000001</v>
      </c>
    </row>
    <row r="51" spans="1:13" ht="14.25" x14ac:dyDescent="0.25">
      <c r="A51" s="36" t="s">
        <v>148</v>
      </c>
      <c r="B51" s="22" t="s">
        <v>149</v>
      </c>
      <c r="C51" s="10">
        <v>400.79825</v>
      </c>
      <c r="D51" s="9">
        <v>457.15340000000003</v>
      </c>
      <c r="E51" s="9">
        <v>390.04154</v>
      </c>
      <c r="F51" s="10">
        <v>214.33770999999999</v>
      </c>
      <c r="G51" s="9">
        <v>435.63299999999998</v>
      </c>
      <c r="H51" s="9">
        <v>220.81907999999999</v>
      </c>
      <c r="I51" s="9">
        <v>429.65161999999998</v>
      </c>
      <c r="J51" s="10">
        <v>148</v>
      </c>
      <c r="K51" s="9">
        <v>557.24648999999999</v>
      </c>
      <c r="L51" s="9">
        <v>577.35825999999997</v>
      </c>
      <c r="M51" s="11">
        <v>370.97434999999996</v>
      </c>
    </row>
    <row r="52" spans="1:13" ht="14.25" x14ac:dyDescent="0.25">
      <c r="A52" s="37" t="s">
        <v>74</v>
      </c>
      <c r="B52" s="53" t="s">
        <v>46</v>
      </c>
      <c r="C52" s="51">
        <v>61311.762870000006</v>
      </c>
      <c r="D52" s="52">
        <v>59826.745839999996</v>
      </c>
      <c r="E52" s="52">
        <v>80446.8995</v>
      </c>
      <c r="F52" s="51">
        <v>81848.606280000007</v>
      </c>
      <c r="G52" s="52">
        <v>75069.219800000006</v>
      </c>
      <c r="H52" s="52">
        <v>81303.473799999992</v>
      </c>
      <c r="I52" s="52">
        <v>75849.222729999994</v>
      </c>
      <c r="J52" s="51">
        <v>75122</v>
      </c>
      <c r="K52" s="52">
        <v>70109.370869999999</v>
      </c>
      <c r="L52" s="52">
        <v>74270.896100000013</v>
      </c>
      <c r="M52" s="129">
        <v>72097.57785999999</v>
      </c>
    </row>
    <row r="53" spans="1:13" ht="14.25" x14ac:dyDescent="0.25">
      <c r="A53" s="41" t="s">
        <v>150</v>
      </c>
      <c r="B53" s="46" t="s">
        <v>47</v>
      </c>
      <c r="C53" s="44">
        <v>64652.046950000004</v>
      </c>
      <c r="D53" s="45">
        <v>63115.800599999995</v>
      </c>
      <c r="E53" s="45">
        <v>123884.01613999999</v>
      </c>
      <c r="F53" s="44">
        <v>125117.94399</v>
      </c>
      <c r="G53" s="45">
        <v>120362.2733</v>
      </c>
      <c r="H53" s="45">
        <v>127307.96312</v>
      </c>
      <c r="I53" s="45">
        <v>122845.90568999999</v>
      </c>
      <c r="J53" s="44">
        <v>122256.57131</v>
      </c>
      <c r="K53" s="45">
        <v>113911.43711</v>
      </c>
      <c r="L53" s="45">
        <v>117975.23444000001</v>
      </c>
      <c r="M53" s="140">
        <v>115536.41915999999</v>
      </c>
    </row>
    <row r="54" spans="1:13" ht="14.25" x14ac:dyDescent="0.25">
      <c r="A54" s="36"/>
      <c r="B54" s="22"/>
      <c r="C54" s="44"/>
      <c r="D54" s="9"/>
      <c r="E54" s="9"/>
      <c r="F54" s="44"/>
      <c r="G54" s="9"/>
      <c r="H54" s="45"/>
      <c r="I54" s="9"/>
      <c r="J54" s="44"/>
      <c r="K54" s="9"/>
      <c r="L54" s="9"/>
      <c r="M54" s="11"/>
    </row>
    <row r="55" spans="1:13" ht="14.25" x14ac:dyDescent="0.25">
      <c r="A55" s="41" t="s">
        <v>126</v>
      </c>
      <c r="B55" s="30" t="s">
        <v>18</v>
      </c>
      <c r="C55" s="44">
        <v>177567.85609999998</v>
      </c>
      <c r="D55" s="45">
        <v>177188.61982999998</v>
      </c>
      <c r="E55" s="45">
        <v>190112.21643</v>
      </c>
      <c r="F55" s="44">
        <v>192767.94399</v>
      </c>
      <c r="G55" s="45">
        <v>187703.45447</v>
      </c>
      <c r="H55" s="45">
        <v>196401.55343</v>
      </c>
      <c r="I55" s="45">
        <v>192411.53681999998</v>
      </c>
      <c r="J55" s="44">
        <v>191521.90590000001</v>
      </c>
      <c r="K55" s="45">
        <v>188706.24540000001</v>
      </c>
      <c r="L55" s="45">
        <v>193025.46846</v>
      </c>
      <c r="M55" s="140">
        <v>189543.2187</v>
      </c>
    </row>
    <row r="56" spans="1:13" ht="14.25" x14ac:dyDescent="0.25">
      <c r="A56" s="36"/>
      <c r="B56" s="22"/>
      <c r="C56" s="210"/>
      <c r="D56" s="9"/>
      <c r="E56" s="9"/>
      <c r="F56" s="44"/>
      <c r="G56" s="9"/>
      <c r="H56" s="45"/>
      <c r="I56" s="9"/>
      <c r="J56" s="44"/>
      <c r="K56" s="9"/>
      <c r="L56" s="9"/>
      <c r="M56" s="11"/>
    </row>
    <row r="57" spans="1:13" ht="17.25" x14ac:dyDescent="0.3">
      <c r="A57" s="47" t="s">
        <v>127</v>
      </c>
      <c r="B57" s="48" t="s">
        <v>19</v>
      </c>
      <c r="C57" s="60">
        <v>277720.67894000001</v>
      </c>
      <c r="D57" s="58">
        <v>278765.79527999996</v>
      </c>
      <c r="E57" s="58">
        <v>302578.27756000002</v>
      </c>
      <c r="F57" s="60">
        <v>310375.61661999999</v>
      </c>
      <c r="G57" s="58">
        <v>298484.75556000002</v>
      </c>
      <c r="H57" s="58">
        <v>314482.99024000001</v>
      </c>
      <c r="I57" s="58">
        <v>318456.23108</v>
      </c>
      <c r="J57" s="60">
        <v>316433.69357</v>
      </c>
      <c r="K57" s="58">
        <v>318988.97774</v>
      </c>
      <c r="L57" s="58">
        <v>320261.38485000003</v>
      </c>
      <c r="M57" s="198">
        <v>329673.8554</v>
      </c>
    </row>
    <row r="58" spans="1:13" ht="14.25" x14ac:dyDescent="0.25">
      <c r="A58" s="54"/>
      <c r="B58" s="53"/>
      <c r="C58" s="55"/>
      <c r="D58" s="40"/>
      <c r="E58" s="40"/>
      <c r="F58" s="55"/>
      <c r="G58" s="40"/>
      <c r="H58" s="188"/>
      <c r="I58" s="40"/>
      <c r="J58" s="55"/>
      <c r="K58" s="40"/>
      <c r="L58" s="40"/>
      <c r="M58" s="129"/>
    </row>
    <row r="59" spans="1:13" ht="14.25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67"/>
    </row>
    <row r="60" spans="1:13" ht="14.25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67"/>
    </row>
    <row r="61" spans="1:13" ht="14.25" x14ac:dyDescent="0.25">
      <c r="A61" s="15"/>
      <c r="B61" s="13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67"/>
    </row>
  </sheetData>
  <pageMargins left="0.70866141732283472" right="0.70866141732283472" top="0.74803149606299213" bottom="0.74803149606299213" header="0.31496062992125984" footer="0.31496062992125984"/>
  <pageSetup paperSize="8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6"/>
  <sheetViews>
    <sheetView showGridLines="0" zoomScale="90" zoomScaleNormal="90" workbookViewId="0">
      <selection activeCell="D35" sqref="D35"/>
    </sheetView>
  </sheetViews>
  <sheetFormatPr defaultColWidth="9.140625" defaultRowHeight="14.25" x14ac:dyDescent="0.25"/>
  <cols>
    <col min="1" max="1" width="46.85546875" style="13" customWidth="1"/>
    <col min="2" max="2" width="44.5703125" style="13" customWidth="1"/>
    <col min="3" max="3" width="11" style="13" customWidth="1"/>
    <col min="4" max="4" width="12.140625" style="13" customWidth="1"/>
    <col min="5" max="6" width="11" style="13" customWidth="1"/>
    <col min="7" max="8" width="12.140625" style="13" customWidth="1"/>
    <col min="9" max="9" width="11.7109375" style="13" customWidth="1"/>
    <col min="10" max="10" width="11" style="13" customWidth="1"/>
    <col min="11" max="12" width="12.140625" style="13" customWidth="1"/>
    <col min="13" max="13" width="13.28515625" style="13" customWidth="1"/>
    <col min="14" max="15" width="12.140625" style="13" customWidth="1"/>
    <col min="16" max="18" width="9.140625" style="13" customWidth="1"/>
    <col min="19" max="16384" width="9.140625" style="13"/>
  </cols>
  <sheetData>
    <row r="1" spans="1:17" ht="17.25" x14ac:dyDescent="0.3">
      <c r="A1" s="26" t="s">
        <v>65</v>
      </c>
      <c r="B1" s="62" t="s">
        <v>59</v>
      </c>
      <c r="C1" s="62"/>
      <c r="D1" s="12"/>
      <c r="E1" s="62"/>
      <c r="F1" s="62"/>
      <c r="G1" s="12"/>
      <c r="H1" s="12"/>
      <c r="I1" s="62"/>
      <c r="J1" s="62"/>
      <c r="K1" s="12"/>
      <c r="L1" s="12"/>
      <c r="M1" s="62"/>
      <c r="N1" s="12"/>
      <c r="O1" s="12"/>
    </row>
    <row r="2" spans="1:17" ht="17.25" x14ac:dyDescent="0.3">
      <c r="A2" s="26"/>
      <c r="B2" s="62"/>
      <c r="C2" s="62"/>
      <c r="D2" s="12"/>
      <c r="E2" s="62"/>
      <c r="F2" s="62"/>
      <c r="G2" s="12"/>
      <c r="H2" s="12"/>
      <c r="I2" s="62"/>
      <c r="J2" s="62"/>
      <c r="K2" s="12"/>
      <c r="L2" s="12"/>
      <c r="M2" s="62"/>
      <c r="N2"/>
      <c r="O2"/>
    </row>
    <row r="3" spans="1:17" x14ac:dyDescent="0.25">
      <c r="A3" s="14" t="s">
        <v>129</v>
      </c>
      <c r="B3" s="12" t="s">
        <v>106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/>
      <c r="O3"/>
      <c r="P3" s="141"/>
      <c r="Q3" s="141"/>
    </row>
    <row r="4" spans="1:17" x14ac:dyDescent="0.25">
      <c r="A4" s="15"/>
      <c r="N4"/>
      <c r="O4"/>
      <c r="P4"/>
    </row>
    <row r="5" spans="1:17" x14ac:dyDescent="0.25">
      <c r="A5" s="16" t="s">
        <v>97</v>
      </c>
      <c r="B5" s="95" t="s">
        <v>98</v>
      </c>
      <c r="C5" s="113" t="s">
        <v>242</v>
      </c>
      <c r="D5" s="96" t="s">
        <v>238</v>
      </c>
      <c r="E5" s="96" t="s">
        <v>235</v>
      </c>
      <c r="F5" s="113" t="s">
        <v>233</v>
      </c>
      <c r="G5" s="96" t="s">
        <v>231</v>
      </c>
      <c r="H5" s="96" t="s">
        <v>229</v>
      </c>
      <c r="I5" s="96" t="s">
        <v>228</v>
      </c>
      <c r="J5" s="113" t="s">
        <v>226</v>
      </c>
      <c r="K5" s="96" t="s">
        <v>222</v>
      </c>
      <c r="L5" s="96" t="s">
        <v>219</v>
      </c>
      <c r="M5" s="96" t="s">
        <v>216</v>
      </c>
      <c r="N5" s="153" t="s">
        <v>234</v>
      </c>
      <c r="O5" s="153" t="s">
        <v>227</v>
      </c>
    </row>
    <row r="6" spans="1:17" x14ac:dyDescent="0.25">
      <c r="A6" s="97" t="s">
        <v>24</v>
      </c>
      <c r="B6" s="41" t="s">
        <v>25</v>
      </c>
      <c r="C6" s="44">
        <v>99797</v>
      </c>
      <c r="D6" s="45">
        <v>99826.71875</v>
      </c>
      <c r="E6" s="45">
        <v>117501.07281999999</v>
      </c>
      <c r="F6" s="44">
        <v>118510.09707999999</v>
      </c>
      <c r="G6" s="45">
        <v>111552.84734000001</v>
      </c>
      <c r="H6" s="45">
        <v>118668.249</v>
      </c>
      <c r="I6" s="45">
        <v>113586.68027</v>
      </c>
      <c r="J6" s="44">
        <v>114937.75831</v>
      </c>
      <c r="K6" s="45">
        <v>106446.81654</v>
      </c>
      <c r="L6" s="45">
        <v>112673.17212999999</v>
      </c>
      <c r="M6" s="45">
        <v>116792.93281</v>
      </c>
      <c r="N6" s="163">
        <v>462317.87369000004</v>
      </c>
      <c r="O6" s="163">
        <v>450850.67978999997</v>
      </c>
    </row>
    <row r="7" spans="1:17" x14ac:dyDescent="0.25">
      <c r="A7" s="36"/>
      <c r="B7" s="36"/>
      <c r="C7" s="114"/>
      <c r="D7" s="81"/>
      <c r="E7" s="81"/>
      <c r="F7" s="114"/>
      <c r="G7" s="81"/>
      <c r="H7" s="81"/>
      <c r="I7" s="81"/>
      <c r="J7" s="114"/>
      <c r="K7" s="81"/>
      <c r="L7" s="81"/>
      <c r="M7" s="81"/>
      <c r="N7" s="156"/>
      <c r="O7" s="156"/>
    </row>
    <row r="8" spans="1:17" x14ac:dyDescent="0.25">
      <c r="A8" s="36" t="s">
        <v>75</v>
      </c>
      <c r="B8" s="34" t="s">
        <v>58</v>
      </c>
      <c r="C8" s="10">
        <f>+C10-C6</f>
        <v>-93733</v>
      </c>
      <c r="D8" s="9">
        <v>-92474.147290000008</v>
      </c>
      <c r="E8" s="9">
        <v>-109156.57809000001</v>
      </c>
      <c r="F8" s="10">
        <v>-110954.66814000001</v>
      </c>
      <c r="G8" s="9">
        <v>-106375.22830000002</v>
      </c>
      <c r="H8" s="9">
        <v>-109802.94499999999</v>
      </c>
      <c r="I8" s="9">
        <v>-105446.42339</v>
      </c>
      <c r="J8" s="10">
        <v>-106488.03889000001</v>
      </c>
      <c r="K8" s="9">
        <v>-100086.96581000001</v>
      </c>
      <c r="L8" s="9">
        <v>-107501.85235000002</v>
      </c>
      <c r="M8" s="9">
        <v>-111830.13855</v>
      </c>
      <c r="N8" s="164">
        <v>-432579.26483000006</v>
      </c>
      <c r="O8" s="164">
        <v>-425906.99560000002</v>
      </c>
      <c r="P8" s="31"/>
    </row>
    <row r="9" spans="1:17" x14ac:dyDescent="0.25">
      <c r="A9" s="36"/>
      <c r="B9" s="34"/>
      <c r="C9" s="114"/>
      <c r="D9" s="81"/>
      <c r="E9" s="81"/>
      <c r="F9" s="114"/>
      <c r="G9" s="81"/>
      <c r="H9" s="81"/>
      <c r="I9" s="81"/>
      <c r="J9" s="114"/>
      <c r="K9" s="81"/>
      <c r="L9" s="81"/>
      <c r="M9" s="81"/>
      <c r="N9" s="156"/>
      <c r="O9" s="156"/>
    </row>
    <row r="10" spans="1:17" x14ac:dyDescent="0.25">
      <c r="A10" s="29" t="s">
        <v>209</v>
      </c>
      <c r="B10" s="41" t="s">
        <v>210</v>
      </c>
      <c r="C10" s="44">
        <v>6064</v>
      </c>
      <c r="D10" s="45">
        <v>7352.5714599999919</v>
      </c>
      <c r="E10" s="45">
        <v>8344.4947299999767</v>
      </c>
      <c r="F10" s="44">
        <v>7555.4289399999834</v>
      </c>
      <c r="G10" s="45">
        <v>5177.6190399999905</v>
      </c>
      <c r="H10" s="45">
        <v>8865.3040000000001</v>
      </c>
      <c r="I10" s="45">
        <v>8140.2568800000008</v>
      </c>
      <c r="J10" s="44">
        <v>8449.719419999994</v>
      </c>
      <c r="K10" s="45">
        <v>6359.850729999991</v>
      </c>
      <c r="L10" s="45">
        <v>5171.3197799999762</v>
      </c>
      <c r="M10" s="45">
        <v>4962.7942599999951</v>
      </c>
      <c r="N10" s="165">
        <v>29738.608859999975</v>
      </c>
      <c r="O10" s="165">
        <v>24943.684189999942</v>
      </c>
    </row>
    <row r="11" spans="1:17" x14ac:dyDescent="0.25">
      <c r="A11" s="36"/>
      <c r="B11" s="36"/>
      <c r="C11" s="114"/>
      <c r="D11" s="81"/>
      <c r="E11" s="81"/>
      <c r="F11" s="114"/>
      <c r="G11" s="81"/>
      <c r="H11" s="81"/>
      <c r="I11" s="81"/>
      <c r="J11" s="114"/>
      <c r="K11" s="81"/>
      <c r="L11" s="81"/>
      <c r="M11" s="81"/>
      <c r="N11" s="156"/>
      <c r="O11" s="156"/>
    </row>
    <row r="12" spans="1:17" x14ac:dyDescent="0.25">
      <c r="A12" s="34" t="s">
        <v>23</v>
      </c>
      <c r="B12" s="36" t="s">
        <v>26</v>
      </c>
      <c r="C12" s="10">
        <v>442</v>
      </c>
      <c r="D12" s="9">
        <v>551.21802000000002</v>
      </c>
      <c r="E12" s="9">
        <v>908.36042000000009</v>
      </c>
      <c r="F12" s="10">
        <v>1113.9955600000001</v>
      </c>
      <c r="G12" s="9">
        <v>1086.6708000000001</v>
      </c>
      <c r="H12" s="9">
        <v>516.36699999999996</v>
      </c>
      <c r="I12" s="9">
        <v>494.73865000000001</v>
      </c>
      <c r="J12" s="10">
        <v>526.58111999999994</v>
      </c>
      <c r="K12" s="9">
        <v>2537.1032099999998</v>
      </c>
      <c r="L12" s="9">
        <v>637.33408999999995</v>
      </c>
      <c r="M12" s="9">
        <v>1101.32293</v>
      </c>
      <c r="N12" s="164">
        <v>3211.7720100000006</v>
      </c>
      <c r="O12" s="164">
        <v>4802.3413499999997</v>
      </c>
    </row>
    <row r="13" spans="1:17" x14ac:dyDescent="0.25">
      <c r="A13" s="34" t="s">
        <v>183</v>
      </c>
      <c r="B13" s="34" t="s">
        <v>184</v>
      </c>
      <c r="C13" s="10">
        <f>-7200+540</f>
        <v>-6660</v>
      </c>
      <c r="D13" s="9">
        <v>-8176.7173499999999</v>
      </c>
      <c r="E13" s="9">
        <v>-8201.8357399999986</v>
      </c>
      <c r="F13" s="10">
        <v>-8114.0158600000004</v>
      </c>
      <c r="G13" s="9">
        <v>-6856.5050200000005</v>
      </c>
      <c r="H13" s="9">
        <v>-7760.5290000000005</v>
      </c>
      <c r="I13" s="9">
        <v>-7776.9958599999991</v>
      </c>
      <c r="J13" s="10">
        <v>-7370.5797899999998</v>
      </c>
      <c r="K13" s="9">
        <v>-6855.5351700000001</v>
      </c>
      <c r="L13" s="9">
        <v>-6732.1298500000003</v>
      </c>
      <c r="M13" s="9">
        <v>-7337.2233900000001</v>
      </c>
      <c r="N13" s="164">
        <v>-30508.045739999998</v>
      </c>
      <c r="O13" s="164">
        <v>-28295.468199999999</v>
      </c>
    </row>
    <row r="14" spans="1:17" x14ac:dyDescent="0.25">
      <c r="A14" s="36" t="s">
        <v>76</v>
      </c>
      <c r="B14" s="34" t="s">
        <v>56</v>
      </c>
      <c r="C14" s="10">
        <v>-540</v>
      </c>
      <c r="D14" s="9">
        <v>-678.64445000000001</v>
      </c>
      <c r="E14" s="9">
        <v>-958.62013999999999</v>
      </c>
      <c r="F14" s="10">
        <v>-762.72356000000002</v>
      </c>
      <c r="G14" s="9">
        <v>-1113.1480900000001</v>
      </c>
      <c r="H14" s="9">
        <v>-1181.7750000000001</v>
      </c>
      <c r="I14" s="9">
        <v>-963.33235000000002</v>
      </c>
      <c r="J14" s="10">
        <v>-854.79908</v>
      </c>
      <c r="K14" s="9">
        <v>-1010.3126500000001</v>
      </c>
      <c r="L14" s="9">
        <v>-1105.3342500000001</v>
      </c>
      <c r="M14" s="9">
        <v>-880.25351000000001</v>
      </c>
      <c r="N14" s="164">
        <v>-4020.9790000000003</v>
      </c>
      <c r="O14" s="164">
        <v>-3850.6994900000004</v>
      </c>
    </row>
    <row r="15" spans="1:17" x14ac:dyDescent="0.25">
      <c r="A15" s="34" t="s">
        <v>77</v>
      </c>
      <c r="B15" s="36" t="s">
        <v>57</v>
      </c>
      <c r="C15" s="10">
        <v>19</v>
      </c>
      <c r="D15" s="9">
        <v>-14.36861</v>
      </c>
      <c r="E15" s="9">
        <v>-384.61346999999995</v>
      </c>
      <c r="F15" s="10">
        <v>-57.915559999999999</v>
      </c>
      <c r="G15" s="9">
        <v>224.62225000000001</v>
      </c>
      <c r="H15" s="9">
        <v>-31.640999999999998</v>
      </c>
      <c r="I15" s="9">
        <v>17.431709999999999</v>
      </c>
      <c r="J15" s="10">
        <v>-81.003960000000006</v>
      </c>
      <c r="K15" s="9">
        <v>-364.87665000000004</v>
      </c>
      <c r="L15" s="9">
        <v>-72.788259999999994</v>
      </c>
      <c r="M15" s="9">
        <v>168.70535000000001</v>
      </c>
      <c r="N15" s="164">
        <v>152.49740000000003</v>
      </c>
      <c r="O15" s="164">
        <v>-349.96352000000007</v>
      </c>
    </row>
    <row r="16" spans="1:17" x14ac:dyDescent="0.25">
      <c r="A16" s="34"/>
      <c r="B16" s="36"/>
      <c r="C16" s="114"/>
      <c r="D16" s="81"/>
      <c r="E16" s="81"/>
      <c r="F16" s="114"/>
      <c r="G16" s="81"/>
      <c r="H16" s="81"/>
      <c r="I16" s="81"/>
      <c r="J16" s="114"/>
      <c r="K16" s="81"/>
      <c r="L16" s="81"/>
      <c r="M16" s="81"/>
      <c r="N16" s="156"/>
      <c r="O16" s="156"/>
    </row>
    <row r="17" spans="1:15" x14ac:dyDescent="0.25">
      <c r="A17" s="29" t="s">
        <v>153</v>
      </c>
      <c r="B17" s="29" t="s">
        <v>156</v>
      </c>
      <c r="C17" s="99">
        <f>SUM(C10:C15)</f>
        <v>-675</v>
      </c>
      <c r="D17" s="98">
        <v>-965.94093000000771</v>
      </c>
      <c r="E17" s="98">
        <v>-292.21420000002098</v>
      </c>
      <c r="F17" s="99">
        <v>-265.23048000001768</v>
      </c>
      <c r="G17" s="98">
        <v>-1480.7410200000104</v>
      </c>
      <c r="H17" s="98">
        <v>407.72599999999971</v>
      </c>
      <c r="I17" s="98">
        <v>-87.900969999998964</v>
      </c>
      <c r="J17" s="99">
        <v>669.91770999999494</v>
      </c>
      <c r="K17" s="98">
        <v>666.2294699999901</v>
      </c>
      <c r="L17" s="98">
        <v>-2101.598490000024</v>
      </c>
      <c r="M17" s="98">
        <v>-1984.6543600000048</v>
      </c>
      <c r="N17" s="166">
        <v>-1426.1464700000274</v>
      </c>
      <c r="O17" s="166">
        <v>-2750.1056700000595</v>
      </c>
    </row>
    <row r="18" spans="1:15" x14ac:dyDescent="0.25">
      <c r="A18" s="29"/>
      <c r="B18" s="36"/>
      <c r="C18" s="114"/>
      <c r="D18" s="81"/>
      <c r="E18" s="81"/>
      <c r="F18" s="114"/>
      <c r="G18" s="81"/>
      <c r="H18" s="81"/>
      <c r="I18" s="81"/>
      <c r="J18" s="114"/>
      <c r="K18" s="81"/>
      <c r="L18" s="81"/>
      <c r="M18" s="81"/>
      <c r="N18" s="156"/>
      <c r="O18" s="156"/>
    </row>
    <row r="19" spans="1:15" x14ac:dyDescent="0.25">
      <c r="A19" s="29" t="s">
        <v>155</v>
      </c>
      <c r="B19" s="36" t="s">
        <v>154</v>
      </c>
      <c r="C19" s="10">
        <v>-102</v>
      </c>
      <c r="D19" s="9">
        <v>-635.62694999999997</v>
      </c>
      <c r="E19" s="9" t="s">
        <v>128</v>
      </c>
      <c r="F19" s="10">
        <v>1134.6061399999999</v>
      </c>
      <c r="G19" s="9">
        <v>72.197509999999994</v>
      </c>
      <c r="H19" s="9">
        <v>-1223.8440000000001</v>
      </c>
      <c r="I19" s="9">
        <v>186.483</v>
      </c>
      <c r="J19" s="10">
        <v>-11.493</v>
      </c>
      <c r="K19" s="9">
        <v>-26.088000000000001</v>
      </c>
      <c r="L19" s="9">
        <v>-4620.8680000000004</v>
      </c>
      <c r="M19" s="9">
        <v>-108</v>
      </c>
      <c r="N19" s="167">
        <v>169.44264999999979</v>
      </c>
      <c r="O19" s="167">
        <v>-4767.4490000000005</v>
      </c>
    </row>
    <row r="20" spans="1:15" x14ac:dyDescent="0.25">
      <c r="A20" s="29"/>
      <c r="B20" s="36"/>
      <c r="C20" s="10"/>
      <c r="D20" s="9"/>
      <c r="E20" s="9"/>
      <c r="F20" s="10"/>
      <c r="G20" s="9"/>
      <c r="H20" s="9"/>
      <c r="I20" s="9"/>
      <c r="J20" s="10"/>
      <c r="K20" s="9"/>
      <c r="L20" s="9"/>
      <c r="M20" s="9"/>
      <c r="N20" s="164"/>
      <c r="O20" s="164"/>
    </row>
    <row r="21" spans="1:15" x14ac:dyDescent="0.25">
      <c r="A21" s="29" t="s">
        <v>203</v>
      </c>
      <c r="B21" s="41" t="s">
        <v>204</v>
      </c>
      <c r="C21" s="44">
        <f>+C19+C17</f>
        <v>-777</v>
      </c>
      <c r="D21" s="45">
        <v>-1601.5678800000078</v>
      </c>
      <c r="E21" s="45">
        <v>-292.21420000002098</v>
      </c>
      <c r="F21" s="44">
        <v>869.37565999998219</v>
      </c>
      <c r="G21" s="45">
        <v>-1408.5435100000104</v>
      </c>
      <c r="H21" s="45">
        <v>-816.11800000000039</v>
      </c>
      <c r="I21" s="45">
        <v>98.582030000001041</v>
      </c>
      <c r="J21" s="44">
        <v>658.42470999999489</v>
      </c>
      <c r="K21" s="45">
        <v>640.14146999999014</v>
      </c>
      <c r="L21" s="45">
        <v>-6722.4664900000244</v>
      </c>
      <c r="M21" s="45">
        <v>-2092.654360000005</v>
      </c>
      <c r="N21" s="165">
        <v>-1256.7038200000277</v>
      </c>
      <c r="O21" s="165">
        <v>-7516.5546700000596</v>
      </c>
    </row>
    <row r="22" spans="1:15" x14ac:dyDescent="0.25">
      <c r="A22" s="36"/>
      <c r="B22" s="34"/>
      <c r="C22" s="10"/>
      <c r="D22" s="9"/>
      <c r="E22" s="9"/>
      <c r="F22" s="10"/>
      <c r="G22" s="9"/>
      <c r="H22" s="9"/>
      <c r="I22" s="9"/>
      <c r="J22" s="10"/>
      <c r="K22" s="9"/>
      <c r="L22" s="9"/>
      <c r="M22" s="9"/>
      <c r="N22" s="156"/>
      <c r="O22" s="156"/>
    </row>
    <row r="23" spans="1:15" x14ac:dyDescent="0.25">
      <c r="A23" s="34" t="s">
        <v>90</v>
      </c>
      <c r="B23" s="34" t="s">
        <v>91</v>
      </c>
      <c r="C23" s="10">
        <v>-1341</v>
      </c>
      <c r="D23" s="9">
        <v>-2887.6098700000002</v>
      </c>
      <c r="E23" s="9">
        <v>-1873.6936000000001</v>
      </c>
      <c r="F23" s="10">
        <v>-274.83235999999999</v>
      </c>
      <c r="G23" s="9">
        <v>-1926.1331499999999</v>
      </c>
      <c r="H23" s="9">
        <v>-1095</v>
      </c>
      <c r="I23" s="9">
        <v>-789.97856000000002</v>
      </c>
      <c r="J23" s="10">
        <v>-2005.05045</v>
      </c>
      <c r="K23" s="9">
        <v>-1151.70883</v>
      </c>
      <c r="L23" s="9">
        <v>-1293.23181</v>
      </c>
      <c r="M23" s="9">
        <v>-1537.1964699999999</v>
      </c>
      <c r="N23" s="164">
        <v>-4085.94407</v>
      </c>
      <c r="O23" s="164">
        <v>-5987.1875600000003</v>
      </c>
    </row>
    <row r="24" spans="1:15" x14ac:dyDescent="0.25">
      <c r="A24" s="36"/>
      <c r="B24" s="34"/>
      <c r="C24" s="10"/>
      <c r="D24" s="9"/>
      <c r="E24" s="9"/>
      <c r="F24" s="10"/>
      <c r="G24" s="9"/>
      <c r="H24" s="9"/>
      <c r="I24" s="9"/>
      <c r="J24" s="10"/>
      <c r="K24" s="9"/>
      <c r="L24" s="9"/>
      <c r="M24" s="9"/>
      <c r="N24" s="156"/>
      <c r="O24" s="156"/>
    </row>
    <row r="25" spans="1:15" x14ac:dyDescent="0.25">
      <c r="A25" s="41" t="s">
        <v>78</v>
      </c>
      <c r="B25" s="41" t="s">
        <v>139</v>
      </c>
      <c r="C25" s="44">
        <f>+C23+C21+1</f>
        <v>-2117</v>
      </c>
      <c r="D25" s="45">
        <v>-4489.177750000008</v>
      </c>
      <c r="E25" s="45">
        <v>-2165.9078000000209</v>
      </c>
      <c r="F25" s="44">
        <v>594.5432999999822</v>
      </c>
      <c r="G25" s="45">
        <v>-3334.6766600000101</v>
      </c>
      <c r="H25" s="45">
        <v>-1911.1180000000004</v>
      </c>
      <c r="I25" s="45">
        <v>-691.39652999999896</v>
      </c>
      <c r="J25" s="44">
        <v>-1346.625740000005</v>
      </c>
      <c r="K25" s="45">
        <v>-511.5673600000099</v>
      </c>
      <c r="L25" s="45">
        <v>-8015.6983000000246</v>
      </c>
      <c r="M25" s="45">
        <v>-3629.8508300000049</v>
      </c>
      <c r="N25" s="166">
        <v>-5342.6478900000275</v>
      </c>
      <c r="O25" s="166">
        <v>-13503.74223000006</v>
      </c>
    </row>
    <row r="26" spans="1:15" x14ac:dyDescent="0.25">
      <c r="A26" s="21"/>
      <c r="B26" s="34"/>
      <c r="C26" s="10"/>
      <c r="D26" s="9"/>
      <c r="E26" s="9"/>
      <c r="F26" s="10"/>
      <c r="G26" s="9"/>
      <c r="H26" s="9"/>
      <c r="I26" s="9"/>
      <c r="J26" s="10"/>
      <c r="K26" s="9"/>
      <c r="L26" s="9"/>
      <c r="M26" s="9"/>
      <c r="N26" s="156"/>
      <c r="O26" s="156"/>
    </row>
    <row r="27" spans="1:15" x14ac:dyDescent="0.25">
      <c r="A27" s="34" t="s">
        <v>22</v>
      </c>
      <c r="B27" s="34" t="s">
        <v>80</v>
      </c>
      <c r="C27" s="10">
        <v>131</v>
      </c>
      <c r="D27" s="9">
        <v>491.79912999999999</v>
      </c>
      <c r="E27" s="9">
        <v>-5.6362500000000004</v>
      </c>
      <c r="F27" s="10">
        <v>250.38567999999998</v>
      </c>
      <c r="G27" s="9">
        <v>143.08108999999999</v>
      </c>
      <c r="H27" s="9">
        <v>-28</v>
      </c>
      <c r="I27" s="9">
        <v>-312.80715999999995</v>
      </c>
      <c r="J27" s="10">
        <v>-79.777280000000005</v>
      </c>
      <c r="K27" s="9">
        <v>1287.7935</v>
      </c>
      <c r="L27" s="9">
        <v>-170.39569</v>
      </c>
      <c r="M27" s="9">
        <v>-318.94725</v>
      </c>
      <c r="N27" s="164">
        <v>52.659610000000043</v>
      </c>
      <c r="O27" s="164">
        <v>719</v>
      </c>
    </row>
    <row r="28" spans="1:15" x14ac:dyDescent="0.25">
      <c r="A28" s="34"/>
      <c r="B28" s="34"/>
      <c r="C28" s="10"/>
      <c r="D28" s="9"/>
      <c r="E28" s="9"/>
      <c r="F28" s="10"/>
      <c r="G28" s="9"/>
      <c r="H28" s="9"/>
      <c r="I28" s="9"/>
      <c r="J28" s="10"/>
      <c r="K28" s="9"/>
      <c r="L28" s="9"/>
      <c r="M28" s="9"/>
      <c r="N28" s="156"/>
      <c r="O28" s="156"/>
    </row>
    <row r="29" spans="1:15" x14ac:dyDescent="0.25">
      <c r="A29" s="29" t="s">
        <v>79</v>
      </c>
      <c r="B29" s="29" t="s">
        <v>172</v>
      </c>
      <c r="C29" s="44">
        <f>+C27+C25</f>
        <v>-1986</v>
      </c>
      <c r="D29" s="45">
        <v>-3997.3786200000081</v>
      </c>
      <c r="E29" s="45">
        <v>-2171.5440500000209</v>
      </c>
      <c r="F29" s="44">
        <v>844.92897999998218</v>
      </c>
      <c r="G29" s="45">
        <v>-3191.59557000001</v>
      </c>
      <c r="H29" s="45">
        <v>-1939.1180000000004</v>
      </c>
      <c r="I29" s="45">
        <v>-1004.2036899999989</v>
      </c>
      <c r="J29" s="44">
        <v>-1426.403020000005</v>
      </c>
      <c r="K29" s="45">
        <v>776.2261399999901</v>
      </c>
      <c r="L29" s="45">
        <v>-8186.0939900000249</v>
      </c>
      <c r="M29" s="45">
        <v>-3948.798080000005</v>
      </c>
      <c r="N29" s="165">
        <v>-5289.9882800000269</v>
      </c>
      <c r="O29" s="165">
        <v>-12785.74223000006</v>
      </c>
    </row>
    <row r="30" spans="1:15" x14ac:dyDescent="0.25">
      <c r="A30" s="134"/>
      <c r="B30" s="134"/>
      <c r="C30" s="135"/>
      <c r="D30" s="136"/>
      <c r="E30" s="136"/>
      <c r="F30" s="135"/>
      <c r="G30" s="136"/>
      <c r="H30" s="136"/>
      <c r="I30" s="136"/>
      <c r="J30" s="135"/>
      <c r="K30" s="136"/>
      <c r="L30" s="45"/>
      <c r="M30" s="45"/>
      <c r="N30" s="168"/>
      <c r="O30" s="168"/>
    </row>
    <row r="31" spans="1:15" x14ac:dyDescent="0.25">
      <c r="A31" s="174"/>
      <c r="B31" s="181"/>
      <c r="C31" s="175"/>
      <c r="D31" s="176"/>
      <c r="E31" s="176"/>
      <c r="F31" s="175"/>
      <c r="G31" s="176"/>
      <c r="H31" s="176"/>
      <c r="I31" s="176"/>
      <c r="J31" s="175"/>
      <c r="K31" s="176"/>
      <c r="L31" s="176"/>
      <c r="M31" s="177"/>
      <c r="N31" s="184"/>
      <c r="O31" s="184"/>
    </row>
    <row r="32" spans="1:15" x14ac:dyDescent="0.25">
      <c r="A32" s="36" t="s">
        <v>205</v>
      </c>
      <c r="B32" s="66" t="s">
        <v>206</v>
      </c>
      <c r="C32" s="32">
        <v>3326</v>
      </c>
      <c r="D32" s="31">
        <v>3217</v>
      </c>
      <c r="E32" s="31">
        <v>4059</v>
      </c>
      <c r="F32" s="32">
        <v>5365</v>
      </c>
      <c r="G32" s="31">
        <v>3377</v>
      </c>
      <c r="H32" s="31">
        <v>3758</v>
      </c>
      <c r="I32" s="31">
        <v>4673.2990300000001</v>
      </c>
      <c r="J32" s="32">
        <v>5263</v>
      </c>
      <c r="K32" s="31">
        <v>5173.8500000000004</v>
      </c>
      <c r="L32" s="9">
        <v>-1922.3589999999999</v>
      </c>
      <c r="M32" s="33">
        <v>2647.9827899999996</v>
      </c>
      <c r="N32" s="164">
        <v>17174</v>
      </c>
      <c r="O32" s="164">
        <v>11163</v>
      </c>
    </row>
    <row r="33" spans="1:15" x14ac:dyDescent="0.25">
      <c r="A33" s="54" t="s">
        <v>207</v>
      </c>
      <c r="B33" s="182" t="s">
        <v>208</v>
      </c>
      <c r="C33" s="139">
        <v>3428</v>
      </c>
      <c r="D33" s="52">
        <v>2581.3730500000001</v>
      </c>
      <c r="E33" s="52">
        <f>+E32</f>
        <v>4059</v>
      </c>
      <c r="F33" s="139">
        <v>4231</v>
      </c>
      <c r="G33" s="52">
        <v>3305</v>
      </c>
      <c r="H33" s="52">
        <v>4982</v>
      </c>
      <c r="I33" s="52">
        <v>4483.5640300000005</v>
      </c>
      <c r="J33" s="139">
        <v>5275</v>
      </c>
      <c r="K33" s="52">
        <v>5200</v>
      </c>
      <c r="L33" s="52">
        <v>2690</v>
      </c>
      <c r="M33" s="129">
        <v>2648</v>
      </c>
      <c r="N33" s="185">
        <v>17001</v>
      </c>
      <c r="O33" s="185">
        <v>15813</v>
      </c>
    </row>
    <row r="34" spans="1:15" x14ac:dyDescent="0.25">
      <c r="I34" s="31"/>
    </row>
    <row r="36" spans="1:15" x14ac:dyDescent="0.25">
      <c r="I36" s="31"/>
    </row>
  </sheetData>
  <pageMargins left="0.78740157480314965" right="0.39370078740157483" top="0.78740157480314965" bottom="0.39370078740157483" header="0.31496062992125984" footer="0.31496062992125984"/>
  <pageSetup paperSize="8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3"/>
  <sheetViews>
    <sheetView showGridLines="0" zoomScale="80" zoomScaleNormal="80" workbookViewId="0">
      <pane xSplit="2" topLeftCell="C1" activePane="topRight" state="frozen"/>
      <selection pane="topRight" activeCell="C30" sqref="C30"/>
    </sheetView>
  </sheetViews>
  <sheetFormatPr defaultColWidth="9.140625" defaultRowHeight="17.25" x14ac:dyDescent="0.3"/>
  <cols>
    <col min="1" max="1" width="58.7109375" style="28" customWidth="1"/>
    <col min="2" max="2" width="73.28515625" style="56" customWidth="1"/>
    <col min="3" max="3" width="15.7109375" style="56" customWidth="1"/>
    <col min="4" max="4" width="17.28515625" style="63" customWidth="1"/>
    <col min="5" max="5" width="14.7109375" style="63" customWidth="1"/>
    <col min="6" max="6" width="15.7109375" style="56" customWidth="1"/>
    <col min="7" max="8" width="17.28515625" style="63" customWidth="1"/>
    <col min="9" max="9" width="14.7109375" style="63" customWidth="1"/>
    <col min="10" max="10" width="15.7109375" style="56" customWidth="1"/>
    <col min="11" max="11" width="17.28515625" style="63" customWidth="1"/>
    <col min="12" max="13" width="14.7109375" style="63" customWidth="1"/>
    <col min="14" max="16384" width="9.140625" style="56"/>
  </cols>
  <sheetData>
    <row r="1" spans="1:13" x14ac:dyDescent="0.3">
      <c r="A1" s="26" t="s">
        <v>65</v>
      </c>
      <c r="B1" s="62" t="s">
        <v>59</v>
      </c>
    </row>
    <row r="2" spans="1:13" x14ac:dyDescent="0.3">
      <c r="A2" s="26"/>
      <c r="B2" s="12"/>
    </row>
    <row r="3" spans="1:13" ht="16.5" x14ac:dyDescent="0.3">
      <c r="A3" s="62" t="s">
        <v>181</v>
      </c>
      <c r="B3" s="62" t="s">
        <v>182</v>
      </c>
      <c r="C3" s="31"/>
      <c r="D3" s="9"/>
      <c r="E3" s="9"/>
      <c r="F3" s="31"/>
      <c r="G3" s="9"/>
      <c r="H3" s="9"/>
      <c r="I3" s="9"/>
      <c r="J3" s="31"/>
      <c r="K3" s="9"/>
      <c r="L3" s="9"/>
      <c r="M3" s="9"/>
    </row>
    <row r="4" spans="1:13" x14ac:dyDescent="0.3">
      <c r="A4" s="64"/>
      <c r="B4" s="64"/>
      <c r="C4" s="180" t="s">
        <v>243</v>
      </c>
      <c r="D4" s="65" t="s">
        <v>239</v>
      </c>
      <c r="E4" s="65" t="s">
        <v>235</v>
      </c>
      <c r="F4" s="180" t="s">
        <v>234</v>
      </c>
      <c r="G4" s="65" t="s">
        <v>232</v>
      </c>
      <c r="H4" s="65" t="s">
        <v>230</v>
      </c>
      <c r="I4" s="65" t="s">
        <v>228</v>
      </c>
      <c r="J4" s="180" t="s">
        <v>227</v>
      </c>
      <c r="K4" s="65" t="s">
        <v>223</v>
      </c>
      <c r="L4" s="65" t="s">
        <v>220</v>
      </c>
      <c r="M4" s="200" t="s">
        <v>216</v>
      </c>
    </row>
    <row r="5" spans="1:13" x14ac:dyDescent="0.3">
      <c r="A5" s="24" t="s">
        <v>20</v>
      </c>
      <c r="B5" s="24" t="s">
        <v>50</v>
      </c>
      <c r="C5" s="66"/>
      <c r="D5" s="67"/>
      <c r="E5" s="67"/>
      <c r="F5" s="66"/>
      <c r="G5" s="67"/>
      <c r="H5" s="67"/>
      <c r="I5" s="67"/>
      <c r="J5" s="66"/>
      <c r="K5" s="67"/>
      <c r="L5" s="67"/>
      <c r="M5" s="125"/>
    </row>
    <row r="6" spans="1:13" x14ac:dyDescent="0.3">
      <c r="A6" s="68" t="s">
        <v>185</v>
      </c>
      <c r="B6" s="151" t="s">
        <v>186</v>
      </c>
      <c r="C6" s="49">
        <v>-8155</v>
      </c>
      <c r="D6" s="59">
        <v>-6168.9226700000181</v>
      </c>
      <c r="E6" s="59">
        <v>-2171.5440500000227</v>
      </c>
      <c r="F6" s="49">
        <v>-5290.2440699999825</v>
      </c>
      <c r="G6" s="59">
        <v>-6135.1730499999803</v>
      </c>
      <c r="H6" s="59">
        <v>-2943.5774800000149</v>
      </c>
      <c r="I6" s="59">
        <v>-1004.2036900000234</v>
      </c>
      <c r="J6" s="49">
        <v>-12786</v>
      </c>
      <c r="K6" s="59">
        <v>-11359</v>
      </c>
      <c r="L6" s="59">
        <v>-12135</v>
      </c>
      <c r="M6" s="201">
        <v>-3949.2970800000007</v>
      </c>
    </row>
    <row r="7" spans="1:13" x14ac:dyDescent="0.3">
      <c r="A7" s="68" t="s">
        <v>134</v>
      </c>
      <c r="B7" s="68" t="s">
        <v>48</v>
      </c>
      <c r="C7" s="49">
        <v>18578</v>
      </c>
      <c r="D7" s="59">
        <v>13441</v>
      </c>
      <c r="E7" s="59">
        <v>6000.3540000000003</v>
      </c>
      <c r="F7" s="49">
        <v>21244.218999999997</v>
      </c>
      <c r="G7" s="59">
        <v>17373.302</v>
      </c>
      <c r="H7" s="59">
        <v>12320.689</v>
      </c>
      <c r="I7" s="59">
        <v>5764.982</v>
      </c>
      <c r="J7" s="49">
        <v>26612</v>
      </c>
      <c r="K7" s="59">
        <v>19084</v>
      </c>
      <c r="L7" s="59">
        <v>14360</v>
      </c>
      <c r="M7" s="201">
        <v>6228.5569999999998</v>
      </c>
    </row>
    <row r="8" spans="1:13" x14ac:dyDescent="0.3">
      <c r="A8" s="69" t="s">
        <v>189</v>
      </c>
      <c r="B8" s="69" t="s">
        <v>187</v>
      </c>
      <c r="C8" s="70">
        <f>+C7+C6</f>
        <v>10423</v>
      </c>
      <c r="D8" s="71">
        <v>7272.0773299999819</v>
      </c>
      <c r="E8" s="71">
        <v>3828.8099499999776</v>
      </c>
      <c r="F8" s="70">
        <v>15953.974930000015</v>
      </c>
      <c r="G8" s="71">
        <v>11238.12895000002</v>
      </c>
      <c r="H8" s="71">
        <v>9377.1115199999858</v>
      </c>
      <c r="I8" s="71">
        <v>4760.778309999977</v>
      </c>
      <c r="J8" s="70">
        <v>13826</v>
      </c>
      <c r="K8" s="71">
        <v>7725</v>
      </c>
      <c r="L8" s="71">
        <v>2225</v>
      </c>
      <c r="M8" s="202">
        <v>2279.2599199999991</v>
      </c>
    </row>
    <row r="9" spans="1:13" x14ac:dyDescent="0.3">
      <c r="A9" s="72" t="s">
        <v>190</v>
      </c>
      <c r="B9" s="72" t="s">
        <v>188</v>
      </c>
      <c r="C9" s="73">
        <v>854</v>
      </c>
      <c r="D9" s="74">
        <v>-13090</v>
      </c>
      <c r="E9" s="74">
        <v>-2816.5590000000002</v>
      </c>
      <c r="F9" s="73">
        <v>-5930.5609999999997</v>
      </c>
      <c r="G9" s="74">
        <v>-9723.3169999999991</v>
      </c>
      <c r="H9" s="74">
        <v>-6987.6189999999997</v>
      </c>
      <c r="I9" s="74">
        <v>-5795.47</v>
      </c>
      <c r="J9" s="73">
        <v>25703</v>
      </c>
      <c r="K9" s="74">
        <v>16583</v>
      </c>
      <c r="L9" s="74">
        <v>12100</v>
      </c>
      <c r="M9" s="203">
        <v>3079.8690000000001</v>
      </c>
    </row>
    <row r="10" spans="1:13" x14ac:dyDescent="0.3">
      <c r="A10" s="68" t="s">
        <v>86</v>
      </c>
      <c r="B10" s="68" t="s">
        <v>49</v>
      </c>
      <c r="C10" s="49">
        <v>-4804</v>
      </c>
      <c r="D10" s="59">
        <v>-3786</v>
      </c>
      <c r="E10" s="59">
        <v>-1106.6790000000001</v>
      </c>
      <c r="F10" s="49">
        <v>-4975.16</v>
      </c>
      <c r="G10" s="59">
        <v>-3881.4769999999999</v>
      </c>
      <c r="H10" s="59">
        <v>-2822.873</v>
      </c>
      <c r="I10" s="59">
        <v>-1055.0440000000001</v>
      </c>
      <c r="J10" s="49">
        <v>-4954.2640000000001</v>
      </c>
      <c r="K10" s="59">
        <v>-3837</v>
      </c>
      <c r="L10" s="59">
        <v>-2792</v>
      </c>
      <c r="M10" s="201">
        <v>-1131.3489999999999</v>
      </c>
    </row>
    <row r="11" spans="1:13" x14ac:dyDescent="0.3">
      <c r="A11" s="75" t="s">
        <v>131</v>
      </c>
      <c r="B11" s="75" t="s">
        <v>191</v>
      </c>
      <c r="C11" s="76">
        <v>-1283</v>
      </c>
      <c r="D11" s="77">
        <v>-912</v>
      </c>
      <c r="E11" s="77">
        <v>-337.83100000000002</v>
      </c>
      <c r="F11" s="76">
        <v>-1191.049</v>
      </c>
      <c r="G11" s="77">
        <v>-275.37400000000002</v>
      </c>
      <c r="H11" s="77">
        <v>351.971</v>
      </c>
      <c r="I11" s="77">
        <v>-137.93</v>
      </c>
      <c r="J11" s="76">
        <v>-3850.509</v>
      </c>
      <c r="K11" s="77">
        <v>-2824</v>
      </c>
      <c r="L11" s="77">
        <v>-1861</v>
      </c>
      <c r="M11" s="204">
        <v>-958.41700000000003</v>
      </c>
    </row>
    <row r="12" spans="1:13" x14ac:dyDescent="0.3">
      <c r="A12" s="84" t="s">
        <v>20</v>
      </c>
      <c r="B12" s="84" t="s">
        <v>50</v>
      </c>
      <c r="C12" s="85">
        <f>SUM(C8:C11)</f>
        <v>5190</v>
      </c>
      <c r="D12" s="86">
        <v>-10515.922670000018</v>
      </c>
      <c r="E12" s="86">
        <v>-432.25905000002274</v>
      </c>
      <c r="F12" s="85">
        <v>3857.2049300000153</v>
      </c>
      <c r="G12" s="86">
        <v>-2642.0390499999785</v>
      </c>
      <c r="H12" s="86">
        <v>-81.4094800000139</v>
      </c>
      <c r="I12" s="86">
        <v>-2227.665690000023</v>
      </c>
      <c r="J12" s="85">
        <v>30724.226999999999</v>
      </c>
      <c r="K12" s="86">
        <v>17647</v>
      </c>
      <c r="L12" s="86">
        <v>9671</v>
      </c>
      <c r="M12" s="205">
        <v>3269.3629199999991</v>
      </c>
    </row>
    <row r="13" spans="1:13" x14ac:dyDescent="0.3">
      <c r="A13" s="72"/>
      <c r="B13" s="72"/>
      <c r="C13" s="78"/>
      <c r="D13" s="79"/>
      <c r="E13" s="79"/>
      <c r="F13" s="78"/>
      <c r="G13" s="79"/>
      <c r="H13" s="79"/>
      <c r="I13" s="79"/>
      <c r="J13" s="78"/>
      <c r="K13" s="79"/>
      <c r="L13" s="79"/>
      <c r="M13" s="206"/>
    </row>
    <row r="14" spans="1:13" x14ac:dyDescent="0.3">
      <c r="A14" s="24" t="s">
        <v>81</v>
      </c>
      <c r="B14" s="24" t="s">
        <v>51</v>
      </c>
      <c r="C14" s="80"/>
      <c r="D14" s="81"/>
      <c r="E14" s="81"/>
      <c r="F14" s="80"/>
      <c r="G14" s="81"/>
      <c r="H14" s="81"/>
      <c r="I14" s="81"/>
      <c r="J14" s="80"/>
      <c r="K14" s="81"/>
      <c r="L14" s="81"/>
      <c r="M14" s="207"/>
    </row>
    <row r="15" spans="1:13" ht="34.5" x14ac:dyDescent="0.3">
      <c r="A15" s="82" t="s">
        <v>135</v>
      </c>
      <c r="B15" s="82" t="s">
        <v>130</v>
      </c>
      <c r="C15" s="73">
        <v>-17179</v>
      </c>
      <c r="D15" s="74">
        <v>-12861</v>
      </c>
      <c r="E15" s="74">
        <v>-5153.9189999999999</v>
      </c>
      <c r="F15" s="73">
        <v>-14390.948</v>
      </c>
      <c r="G15" s="74">
        <v>-8882.1010000000006</v>
      </c>
      <c r="H15" s="74">
        <v>-6383.2060000000001</v>
      </c>
      <c r="I15" s="74">
        <v>-2707.92</v>
      </c>
      <c r="J15" s="73">
        <v>-11062.45</v>
      </c>
      <c r="K15" s="74">
        <v>-8060</v>
      </c>
      <c r="L15" s="74">
        <v>-3663</v>
      </c>
      <c r="M15" s="203">
        <v>-1864.1510000000001</v>
      </c>
    </row>
    <row r="16" spans="1:13" ht="34.5" x14ac:dyDescent="0.3">
      <c r="A16" s="83" t="s">
        <v>136</v>
      </c>
      <c r="B16" s="83" t="s">
        <v>132</v>
      </c>
      <c r="C16" s="49">
        <v>90</v>
      </c>
      <c r="D16" s="59">
        <v>28.425000000000001</v>
      </c>
      <c r="E16" s="59">
        <v>3.4249999999999998</v>
      </c>
      <c r="F16" s="49">
        <v>113.693</v>
      </c>
      <c r="G16" s="59">
        <v>87.956999999999994</v>
      </c>
      <c r="H16" s="59">
        <v>0.80600000000000005</v>
      </c>
      <c r="I16" s="59">
        <v>0.25</v>
      </c>
      <c r="J16" s="49">
        <v>35.737000000000002</v>
      </c>
      <c r="K16" s="59">
        <v>33</v>
      </c>
      <c r="L16" s="59">
        <v>31</v>
      </c>
      <c r="M16" s="201">
        <v>27.959</v>
      </c>
    </row>
    <row r="17" spans="1:13" x14ac:dyDescent="0.3">
      <c r="A17" s="84" t="s">
        <v>82</v>
      </c>
      <c r="B17" s="84" t="s">
        <v>52</v>
      </c>
      <c r="C17" s="85">
        <f>SUM(C15:C16)</f>
        <v>-17089</v>
      </c>
      <c r="D17" s="86">
        <v>-12832.575000000001</v>
      </c>
      <c r="E17" s="86">
        <v>-5150.4939999999997</v>
      </c>
      <c r="F17" s="85">
        <v>-14277.255000000001</v>
      </c>
      <c r="G17" s="86">
        <v>-8794.1440000000002</v>
      </c>
      <c r="H17" s="86">
        <v>-6382.4000000000005</v>
      </c>
      <c r="I17" s="86">
        <v>-2707.67</v>
      </c>
      <c r="J17" s="85">
        <v>-11026.713000000002</v>
      </c>
      <c r="K17" s="86">
        <v>-8027</v>
      </c>
      <c r="L17" s="86">
        <v>-3632</v>
      </c>
      <c r="M17" s="205">
        <v>-1836.192</v>
      </c>
    </row>
    <row r="18" spans="1:13" x14ac:dyDescent="0.3">
      <c r="A18" s="87"/>
      <c r="B18" s="87"/>
      <c r="C18" s="78"/>
      <c r="D18" s="79"/>
      <c r="E18" s="79"/>
      <c r="F18" s="78"/>
      <c r="G18" s="79"/>
      <c r="H18" s="79"/>
      <c r="I18" s="79"/>
      <c r="J18" s="78"/>
      <c r="K18" s="79"/>
      <c r="L18" s="79"/>
      <c r="M18" s="206"/>
    </row>
    <row r="19" spans="1:13" x14ac:dyDescent="0.3">
      <c r="A19" s="24" t="s">
        <v>83</v>
      </c>
      <c r="B19" s="24" t="s">
        <v>53</v>
      </c>
      <c r="C19" s="80"/>
      <c r="D19" s="81"/>
      <c r="E19" s="81"/>
      <c r="F19" s="80"/>
      <c r="G19" s="81"/>
      <c r="H19" s="81"/>
      <c r="I19" s="81"/>
      <c r="J19" s="80"/>
      <c r="K19" s="81"/>
      <c r="L19" s="81"/>
      <c r="M19" s="207"/>
    </row>
    <row r="20" spans="1:13" hidden="1" x14ac:dyDescent="0.3">
      <c r="A20" s="68" t="s">
        <v>108</v>
      </c>
      <c r="B20" s="68" t="s">
        <v>54</v>
      </c>
      <c r="C20" s="61"/>
      <c r="D20" s="59"/>
      <c r="E20" s="59"/>
      <c r="F20" s="61"/>
      <c r="G20" s="59"/>
      <c r="H20" s="59"/>
      <c r="I20" s="59"/>
      <c r="J20" s="61"/>
      <c r="K20" s="59"/>
      <c r="L20" s="59"/>
      <c r="M20" s="201"/>
    </row>
    <row r="21" spans="1:13" x14ac:dyDescent="0.3">
      <c r="A21" s="72" t="s">
        <v>240</v>
      </c>
      <c r="B21" s="72" t="s">
        <v>241</v>
      </c>
      <c r="C21" s="61">
        <v>50000</v>
      </c>
      <c r="D21" s="59">
        <v>50000</v>
      </c>
      <c r="E21" s="59" t="s">
        <v>128</v>
      </c>
      <c r="F21" s="61" t="s">
        <v>128</v>
      </c>
      <c r="G21" s="59" t="s">
        <v>128</v>
      </c>
      <c r="H21" s="59" t="s">
        <v>128</v>
      </c>
      <c r="I21" s="59" t="s">
        <v>128</v>
      </c>
      <c r="J21" s="61" t="s">
        <v>128</v>
      </c>
      <c r="K21" s="59" t="s">
        <v>128</v>
      </c>
      <c r="L21" s="59" t="s">
        <v>128</v>
      </c>
      <c r="M21" s="201" t="s">
        <v>128</v>
      </c>
    </row>
    <row r="22" spans="1:13" x14ac:dyDescent="0.3">
      <c r="A22" s="72" t="s">
        <v>225</v>
      </c>
      <c r="B22" s="72" t="s">
        <v>224</v>
      </c>
      <c r="C22" s="49">
        <f>48000-90080</f>
        <v>-42080</v>
      </c>
      <c r="D22" s="59">
        <v>-41394</v>
      </c>
      <c r="E22" s="59">
        <v>-690.46499999999651</v>
      </c>
      <c r="F22" s="49">
        <v>-3312</v>
      </c>
      <c r="G22" s="59">
        <v>-2403.2679999999964</v>
      </c>
      <c r="H22" s="59">
        <v>-1596</v>
      </c>
      <c r="I22" s="59">
        <v>-786.44600000000355</v>
      </c>
      <c r="J22" s="49">
        <v>-3271</v>
      </c>
      <c r="K22" s="59">
        <v>-2469</v>
      </c>
      <c r="L22" s="59">
        <v>-1648</v>
      </c>
      <c r="M22" s="201">
        <v>-780.09900000000198</v>
      </c>
    </row>
    <row r="23" spans="1:13" x14ac:dyDescent="0.3">
      <c r="A23" s="88" t="s">
        <v>151</v>
      </c>
      <c r="B23" s="88" t="s">
        <v>152</v>
      </c>
      <c r="C23" s="61" t="s">
        <v>128</v>
      </c>
      <c r="D23" s="59" t="s">
        <v>128</v>
      </c>
      <c r="E23" s="59" t="s">
        <v>128</v>
      </c>
      <c r="F23" s="61">
        <v>-5769.2460000000001</v>
      </c>
      <c r="G23" s="59">
        <v>-5769.2460000000001</v>
      </c>
      <c r="H23" s="59">
        <v>-5769.2460000000001</v>
      </c>
      <c r="I23" s="59" t="s">
        <v>128</v>
      </c>
      <c r="J23" s="61">
        <v>-5767</v>
      </c>
      <c r="K23" s="59">
        <v>-5767</v>
      </c>
      <c r="L23" s="59">
        <v>-5767</v>
      </c>
      <c r="M23" s="201" t="s">
        <v>128</v>
      </c>
    </row>
    <row r="24" spans="1:13" x14ac:dyDescent="0.3">
      <c r="A24" s="89" t="s">
        <v>84</v>
      </c>
      <c r="B24" s="89" t="s">
        <v>21</v>
      </c>
      <c r="C24" s="90">
        <f>SUM(C21:C23)</f>
        <v>7920</v>
      </c>
      <c r="D24" s="91">
        <v>8606</v>
      </c>
      <c r="E24" s="91">
        <v>-690.46499999999651</v>
      </c>
      <c r="F24" s="90">
        <v>-9081.2459999999992</v>
      </c>
      <c r="G24" s="91">
        <v>-8172.5139999999965</v>
      </c>
      <c r="H24" s="91">
        <v>-7365.2460000000001</v>
      </c>
      <c r="I24" s="91">
        <v>-786.44600000000355</v>
      </c>
      <c r="J24" s="90">
        <v>-9038</v>
      </c>
      <c r="K24" s="91">
        <v>-8236</v>
      </c>
      <c r="L24" s="91">
        <v>-7415</v>
      </c>
      <c r="M24" s="208">
        <v>-780.09900000000198</v>
      </c>
    </row>
    <row r="25" spans="1:13" ht="14.25" x14ac:dyDescent="0.25">
      <c r="A25" s="36"/>
      <c r="B25" s="36"/>
      <c r="C25" s="80"/>
      <c r="D25" s="81"/>
      <c r="E25" s="81"/>
      <c r="F25" s="80"/>
      <c r="G25" s="81"/>
      <c r="H25" s="81"/>
      <c r="I25" s="81"/>
      <c r="J25" s="80"/>
      <c r="K25" s="81"/>
      <c r="L25" s="81"/>
      <c r="M25" s="207"/>
    </row>
    <row r="26" spans="1:13" x14ac:dyDescent="0.3">
      <c r="A26" s="84" t="s">
        <v>85</v>
      </c>
      <c r="B26" s="84" t="s">
        <v>55</v>
      </c>
      <c r="C26" s="85">
        <f>+C24+C17+C12</f>
        <v>-3979</v>
      </c>
      <c r="D26" s="86">
        <v>-14742.497670000019</v>
      </c>
      <c r="E26" s="86">
        <v>-6273.2180500000186</v>
      </c>
      <c r="F26" s="85">
        <v>-19501.296069999986</v>
      </c>
      <c r="G26" s="86">
        <v>-19608.697049999973</v>
      </c>
      <c r="H26" s="86">
        <v>-13829.055480000014</v>
      </c>
      <c r="I26" s="86">
        <v>-5721.7816900000271</v>
      </c>
      <c r="J26" s="85">
        <v>10658.513999999996</v>
      </c>
      <c r="K26" s="86">
        <v>1384</v>
      </c>
      <c r="L26" s="86">
        <v>-1375</v>
      </c>
      <c r="M26" s="205">
        <v>653.07191999999714</v>
      </c>
    </row>
    <row r="27" spans="1:13" x14ac:dyDescent="0.3">
      <c r="A27" s="87"/>
      <c r="B27" s="87"/>
      <c r="C27" s="92"/>
      <c r="D27" s="93"/>
      <c r="E27" s="93"/>
      <c r="F27" s="92"/>
      <c r="G27" s="93"/>
      <c r="H27" s="93"/>
      <c r="I27" s="93"/>
      <c r="J27" s="92"/>
      <c r="K27" s="93"/>
      <c r="L27" s="93"/>
      <c r="M27" s="209"/>
    </row>
    <row r="28" spans="1:13" x14ac:dyDescent="0.3">
      <c r="A28" s="72" t="s">
        <v>142</v>
      </c>
      <c r="B28" s="72" t="s">
        <v>95</v>
      </c>
      <c r="C28" s="73">
        <v>41339.790710000132</v>
      </c>
      <c r="D28" s="74">
        <v>41339.790710000132</v>
      </c>
      <c r="E28" s="74">
        <v>41339.790710000132</v>
      </c>
      <c r="F28" s="73">
        <v>58754.838780000115</v>
      </c>
      <c r="G28" s="74">
        <v>58749.838780000115</v>
      </c>
      <c r="H28" s="74">
        <v>58754.838780000115</v>
      </c>
      <c r="I28" s="74">
        <v>58754.838780000115</v>
      </c>
      <c r="J28" s="73">
        <v>49507.602730000093</v>
      </c>
      <c r="K28" s="74">
        <v>49507.602730000093</v>
      </c>
      <c r="L28" s="74">
        <v>49507.602730000093</v>
      </c>
      <c r="M28" s="203">
        <v>49507.602730000093</v>
      </c>
    </row>
    <row r="29" spans="1:13" x14ac:dyDescent="0.3">
      <c r="A29" s="72" t="s">
        <v>140</v>
      </c>
      <c r="B29" s="72" t="s">
        <v>141</v>
      </c>
      <c r="C29" s="73">
        <v>-2968</v>
      </c>
      <c r="D29" s="74">
        <v>-2923</v>
      </c>
      <c r="E29" s="74">
        <v>-868.80600000000004</v>
      </c>
      <c r="F29" s="73">
        <v>2085.8490000000002</v>
      </c>
      <c r="G29" s="74">
        <v>-370.96899999999999</v>
      </c>
      <c r="H29" s="74">
        <v>993</v>
      </c>
      <c r="I29" s="74">
        <v>864.32</v>
      </c>
      <c r="J29" s="73">
        <v>-1412</v>
      </c>
      <c r="K29" s="74">
        <v>712</v>
      </c>
      <c r="L29" s="74">
        <v>466</v>
      </c>
      <c r="M29" s="203">
        <v>-479.197</v>
      </c>
    </row>
    <row r="30" spans="1:13" x14ac:dyDescent="0.3">
      <c r="A30" s="75" t="s">
        <v>85</v>
      </c>
      <c r="B30" s="75" t="s">
        <v>55</v>
      </c>
      <c r="C30" s="76">
        <f>+C26</f>
        <v>-3979</v>
      </c>
      <c r="D30" s="77">
        <v>-14742.497670000019</v>
      </c>
      <c r="E30" s="77">
        <v>-6273.2180500000186</v>
      </c>
      <c r="F30" s="76">
        <v>-19500.897069999981</v>
      </c>
      <c r="G30" s="77">
        <v>-19608.697049999973</v>
      </c>
      <c r="H30" s="77">
        <v>-13829.055480000014</v>
      </c>
      <c r="I30" s="77">
        <v>-5721.7816900000271</v>
      </c>
      <c r="J30" s="76">
        <v>10659.02704999999</v>
      </c>
      <c r="K30" s="77">
        <v>1384</v>
      </c>
      <c r="L30" s="77">
        <v>-1375</v>
      </c>
      <c r="M30" s="204">
        <v>653.07191999999714</v>
      </c>
    </row>
    <row r="31" spans="1:13" x14ac:dyDescent="0.3">
      <c r="A31" s="84" t="s">
        <v>94</v>
      </c>
      <c r="B31" s="84" t="s">
        <v>96</v>
      </c>
      <c r="C31" s="85">
        <f>SUM(C28:C30)</f>
        <v>34392.790710000132</v>
      </c>
      <c r="D31" s="86">
        <v>23674.293040000113</v>
      </c>
      <c r="E31" s="86">
        <v>34197.766660000118</v>
      </c>
      <c r="F31" s="85">
        <v>41339.790710000132</v>
      </c>
      <c r="G31" s="86">
        <v>38770.172730000144</v>
      </c>
      <c r="H31" s="86">
        <v>45918.783300000097</v>
      </c>
      <c r="I31" s="86">
        <v>53897.377090000089</v>
      </c>
      <c r="J31" s="85">
        <v>58754.629780000083</v>
      </c>
      <c r="K31" s="86">
        <v>51602.602730000093</v>
      </c>
      <c r="L31" s="86">
        <v>48597.602730000093</v>
      </c>
      <c r="M31" s="205">
        <v>49681.477650000088</v>
      </c>
    </row>
    <row r="32" spans="1:13" x14ac:dyDescent="0.3">
      <c r="B32" s="94"/>
      <c r="C32"/>
      <c r="E32"/>
      <c r="F32"/>
      <c r="I32"/>
      <c r="J32"/>
      <c r="M32"/>
    </row>
    <row r="33" spans="2:2" x14ac:dyDescent="0.3">
      <c r="B33" s="94"/>
    </row>
  </sheetData>
  <pageMargins left="0.78740157480314965" right="0.39370078740157483" top="0.78740157480314965" bottom="0.39370078740157483" header="0.31496062992125984" footer="0.31496062992125984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K34"/>
  <sheetViews>
    <sheetView showGridLines="0" zoomScale="90" zoomScaleNormal="90" workbookViewId="0">
      <pane xSplit="2" topLeftCell="C1" activePane="topRight" state="frozen"/>
      <selection pane="topRight" activeCell="C13" sqref="C13"/>
    </sheetView>
  </sheetViews>
  <sheetFormatPr defaultColWidth="8.85546875" defaultRowHeight="14.25" x14ac:dyDescent="0.25"/>
  <cols>
    <col min="1" max="1" width="57.28515625" style="56" customWidth="1"/>
    <col min="2" max="2" width="61.7109375" style="56" customWidth="1"/>
    <col min="3" max="3" width="11.85546875" style="56" customWidth="1"/>
    <col min="4" max="5" width="13.140625" style="56" customWidth="1"/>
    <col min="6" max="6" width="11.85546875" style="56" customWidth="1"/>
    <col min="7" max="9" width="13.140625" style="56" customWidth="1"/>
    <col min="10" max="10" width="11.85546875" style="56" customWidth="1"/>
    <col min="11" max="13" width="13.140625" style="56" customWidth="1"/>
    <col min="15" max="15" width="4.7109375" customWidth="1"/>
    <col min="16" max="19" width="12.7109375" customWidth="1"/>
    <col min="20" max="20" width="9.140625" customWidth="1"/>
    <col min="21" max="21" width="14.5703125" customWidth="1"/>
    <col min="22" max="22" width="12.7109375" customWidth="1"/>
    <col min="23" max="23" width="11.7109375" customWidth="1"/>
    <col min="24" max="24" width="13.5703125" customWidth="1"/>
    <col min="25" max="16384" width="8.85546875" style="56"/>
  </cols>
  <sheetData>
    <row r="1" spans="1:24" ht="17.25" x14ac:dyDescent="0.3">
      <c r="A1" s="26" t="s">
        <v>65</v>
      </c>
      <c r="B1" s="62" t="s">
        <v>59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4" spans="1:24" s="101" customFormat="1" x14ac:dyDescent="0.25">
      <c r="A4" s="100" t="s">
        <v>89</v>
      </c>
      <c r="B4" s="126" t="s">
        <v>61</v>
      </c>
      <c r="C4" s="142" t="s">
        <v>242</v>
      </c>
      <c r="D4" s="20" t="s">
        <v>238</v>
      </c>
      <c r="E4" s="20" t="s">
        <v>235</v>
      </c>
      <c r="F4" s="142" t="s">
        <v>233</v>
      </c>
      <c r="G4" s="20" t="s">
        <v>231</v>
      </c>
      <c r="H4" s="20" t="s">
        <v>229</v>
      </c>
      <c r="I4" s="20" t="s">
        <v>228</v>
      </c>
      <c r="J4" s="142" t="s">
        <v>226</v>
      </c>
      <c r="K4" s="20" t="s">
        <v>222</v>
      </c>
      <c r="L4" s="20" t="s">
        <v>219</v>
      </c>
      <c r="M4" s="189" t="s">
        <v>216</v>
      </c>
      <c r="O4"/>
      <c r="P4" s="153" t="s">
        <v>234</v>
      </c>
      <c r="Q4" s="153" t="s">
        <v>227</v>
      </c>
      <c r="R4"/>
      <c r="S4"/>
      <c r="T4"/>
      <c r="U4"/>
      <c r="V4"/>
      <c r="W4"/>
      <c r="X4"/>
    </row>
    <row r="5" spans="1:24" s="101" customFormat="1" x14ac:dyDescent="0.25">
      <c r="A5" s="102" t="s">
        <v>102</v>
      </c>
      <c r="B5" s="102" t="s">
        <v>103</v>
      </c>
      <c r="C5" s="152">
        <v>-10.6</v>
      </c>
      <c r="D5" s="104">
        <v>-15.9</v>
      </c>
      <c r="E5" s="104">
        <v>3.4</v>
      </c>
      <c r="F5" s="152">
        <v>3.1</v>
      </c>
      <c r="G5" s="104">
        <v>4.8</v>
      </c>
      <c r="H5" s="104">
        <v>5.3</v>
      </c>
      <c r="I5" s="104">
        <v>-2.7</v>
      </c>
      <c r="J5" s="152">
        <v>-13.6</v>
      </c>
      <c r="K5" s="104">
        <v>-19.3</v>
      </c>
      <c r="L5" s="104">
        <v>-4.5</v>
      </c>
      <c r="M5" s="190">
        <v>5.9164755263351019</v>
      </c>
      <c r="O5"/>
      <c r="P5" s="154">
        <v>2.5</v>
      </c>
      <c r="Q5" s="154">
        <v>-8.6</v>
      </c>
      <c r="R5"/>
      <c r="S5"/>
      <c r="T5"/>
      <c r="U5"/>
      <c r="V5"/>
      <c r="W5"/>
      <c r="X5"/>
    </row>
    <row r="6" spans="1:24" s="101" customFormat="1" x14ac:dyDescent="0.25">
      <c r="A6" s="103" t="s">
        <v>201</v>
      </c>
      <c r="B6" s="103" t="s">
        <v>202</v>
      </c>
      <c r="C6" s="152">
        <v>6.1</v>
      </c>
      <c r="D6" s="104">
        <v>7</v>
      </c>
      <c r="E6" s="104">
        <v>7.1</v>
      </c>
      <c r="F6" s="152">
        <v>6.4</v>
      </c>
      <c r="G6" s="104">
        <v>4.5999999999999996</v>
      </c>
      <c r="H6" s="104">
        <v>7.5</v>
      </c>
      <c r="I6" s="104">
        <v>7.2</v>
      </c>
      <c r="J6" s="152">
        <v>7.3</v>
      </c>
      <c r="K6" s="104">
        <v>6</v>
      </c>
      <c r="L6" s="104">
        <v>2.7</v>
      </c>
      <c r="M6" s="190">
        <v>4.1563261947510286</v>
      </c>
      <c r="O6"/>
      <c r="P6" s="155">
        <v>6.4</v>
      </c>
      <c r="Q6" s="155">
        <v>5</v>
      </c>
      <c r="R6"/>
      <c r="S6"/>
      <c r="T6"/>
      <c r="U6"/>
      <c r="V6"/>
      <c r="W6"/>
      <c r="X6"/>
    </row>
    <row r="7" spans="1:24" s="101" customFormat="1" x14ac:dyDescent="0.25">
      <c r="A7" s="103" t="s">
        <v>211</v>
      </c>
      <c r="B7" s="103" t="s">
        <v>221</v>
      </c>
      <c r="C7" s="152">
        <v>3.4</v>
      </c>
      <c r="D7" s="104">
        <v>3.2</v>
      </c>
      <c r="E7" s="104">
        <v>3.5</v>
      </c>
      <c r="F7" s="152">
        <v>3.6</v>
      </c>
      <c r="G7" s="104">
        <v>3</v>
      </c>
      <c r="H7" s="104">
        <v>4.2</v>
      </c>
      <c r="I7" s="104">
        <v>3.9</v>
      </c>
      <c r="J7" s="152">
        <v>4.6280208102406979</v>
      </c>
      <c r="K7" s="104">
        <v>4.9000000000000004</v>
      </c>
      <c r="L7" s="104">
        <v>2.4</v>
      </c>
      <c r="M7" s="190">
        <v>2.2672457367842331</v>
      </c>
      <c r="O7"/>
      <c r="P7" s="155">
        <v>3.7</v>
      </c>
      <c r="Q7" s="155">
        <v>3.5</v>
      </c>
      <c r="R7"/>
      <c r="S7"/>
      <c r="T7"/>
      <c r="U7"/>
      <c r="V7"/>
      <c r="W7"/>
      <c r="X7"/>
    </row>
    <row r="8" spans="1:24" s="101" customFormat="1" x14ac:dyDescent="0.25">
      <c r="A8" s="103" t="s">
        <v>178</v>
      </c>
      <c r="B8" s="103" t="s">
        <v>179</v>
      </c>
      <c r="C8" s="152">
        <v>3.3</v>
      </c>
      <c r="D8" s="104">
        <v>2.6</v>
      </c>
      <c r="E8" s="104">
        <v>3.5</v>
      </c>
      <c r="F8" s="152">
        <v>4.5</v>
      </c>
      <c r="G8" s="104">
        <v>3</v>
      </c>
      <c r="H8" s="104">
        <v>3.2</v>
      </c>
      <c r="I8" s="104">
        <v>4.0999999999999996</v>
      </c>
      <c r="J8" s="152">
        <v>4.6180455692272009</v>
      </c>
      <c r="K8" s="104">
        <v>4.9000000000000004</v>
      </c>
      <c r="L8" s="104">
        <v>-1.7</v>
      </c>
      <c r="M8" s="190">
        <v>2.2672457367842331</v>
      </c>
      <c r="O8"/>
      <c r="P8" s="155">
        <v>3.7</v>
      </c>
      <c r="Q8" s="155">
        <v>2.5</v>
      </c>
      <c r="R8"/>
      <c r="S8"/>
      <c r="T8"/>
      <c r="U8"/>
      <c r="V8"/>
      <c r="W8"/>
      <c r="X8"/>
    </row>
    <row r="9" spans="1:24" s="13" customFormat="1" x14ac:dyDescent="0.25">
      <c r="A9" s="36" t="s">
        <v>212</v>
      </c>
      <c r="B9" s="36" t="s">
        <v>213</v>
      </c>
      <c r="C9" s="183">
        <v>-0.7</v>
      </c>
      <c r="D9" s="104">
        <v>-1</v>
      </c>
      <c r="E9" s="104">
        <v>-0.2</v>
      </c>
      <c r="F9" s="183">
        <v>-0.2</v>
      </c>
      <c r="G9" s="104">
        <v>-1.3</v>
      </c>
      <c r="H9" s="104">
        <v>0.3</v>
      </c>
      <c r="I9" s="104">
        <v>-0.1</v>
      </c>
      <c r="J9" s="183">
        <v>0.63133798572296096</v>
      </c>
      <c r="K9" s="104">
        <v>0.6</v>
      </c>
      <c r="L9" s="104">
        <f>+'IS Suominen'!L17/'IS Suominen'!L6*100</f>
        <v>-1.8652164044651576</v>
      </c>
      <c r="M9" s="190">
        <v>-1.6992931954441601</v>
      </c>
      <c r="O9"/>
      <c r="P9" s="155">
        <v>-0.3</v>
      </c>
      <c r="Q9" s="155">
        <v>-0.6</v>
      </c>
      <c r="R9"/>
      <c r="S9"/>
      <c r="T9"/>
      <c r="U9"/>
      <c r="V9"/>
      <c r="W9"/>
      <c r="X9"/>
    </row>
    <row r="10" spans="1:24" s="13" customFormat="1" x14ac:dyDescent="0.25">
      <c r="A10" s="36" t="s">
        <v>101</v>
      </c>
      <c r="B10" s="36" t="s">
        <v>60</v>
      </c>
      <c r="C10" s="183">
        <v>-0.8</v>
      </c>
      <c r="D10" s="104">
        <v>-1.6</v>
      </c>
      <c r="E10" s="104">
        <v>-0.2</v>
      </c>
      <c r="F10" s="183">
        <v>0.7</v>
      </c>
      <c r="G10" s="104">
        <v>-1.3</v>
      </c>
      <c r="H10" s="104">
        <v>-0.7</v>
      </c>
      <c r="I10" s="104">
        <v>0.1</v>
      </c>
      <c r="J10" s="183">
        <v>0.62136274470942909</v>
      </c>
      <c r="K10" s="104">
        <v>0.6</v>
      </c>
      <c r="L10" s="104">
        <v>-6</v>
      </c>
      <c r="M10" s="190">
        <v>-1.7921917958898808</v>
      </c>
      <c r="O10"/>
      <c r="P10" s="155">
        <v>-0.3</v>
      </c>
      <c r="Q10" s="155">
        <v>-1.7</v>
      </c>
      <c r="R10"/>
      <c r="S10"/>
      <c r="T10"/>
      <c r="U10"/>
      <c r="V10"/>
      <c r="W10"/>
      <c r="X10"/>
    </row>
    <row r="11" spans="1:24" s="13" customFormat="1" x14ac:dyDescent="0.25">
      <c r="A11" s="36" t="s">
        <v>92</v>
      </c>
      <c r="B11" s="34" t="s">
        <v>93</v>
      </c>
      <c r="C11" s="143">
        <v>-1.3</v>
      </c>
      <c r="D11" s="104">
        <v>-2.9</v>
      </c>
      <c r="E11" s="104">
        <v>-1.6</v>
      </c>
      <c r="F11" s="143">
        <v>-0.2</v>
      </c>
      <c r="G11" s="104">
        <v>-1.7</v>
      </c>
      <c r="H11" s="104">
        <v>-0.9</v>
      </c>
      <c r="I11" s="104">
        <v>-0.7</v>
      </c>
      <c r="J11" s="143">
        <v>-1.7402646378635367</v>
      </c>
      <c r="K11" s="104">
        <v>-1.1000000000000001</v>
      </c>
      <c r="L11" s="104">
        <v>-1.1000000000000001</v>
      </c>
      <c r="M11" s="190">
        <v>-1.3161725054894611</v>
      </c>
      <c r="O11"/>
      <c r="P11" s="156">
        <v>-0.9</v>
      </c>
      <c r="Q11" s="156">
        <v>-1.3</v>
      </c>
      <c r="R11"/>
      <c r="S11"/>
      <c r="T11"/>
      <c r="U11"/>
      <c r="V11"/>
      <c r="W11"/>
      <c r="X11"/>
    </row>
    <row r="12" spans="1:24" s="13" customFormat="1" x14ac:dyDescent="0.25">
      <c r="A12" s="36" t="s">
        <v>137</v>
      </c>
      <c r="B12" s="36" t="s">
        <v>138</v>
      </c>
      <c r="C12" s="183">
        <v>-2.1</v>
      </c>
      <c r="D12" s="104">
        <v>-4.5</v>
      </c>
      <c r="E12" s="104">
        <v>-1.8</v>
      </c>
      <c r="F12" s="183">
        <v>0.5</v>
      </c>
      <c r="G12" s="104">
        <v>-3</v>
      </c>
      <c r="H12" s="104">
        <v>-1.6</v>
      </c>
      <c r="I12" s="104">
        <v>-0.6</v>
      </c>
      <c r="J12" s="183">
        <v>-1.2</v>
      </c>
      <c r="K12" s="104">
        <v>-0.5</v>
      </c>
      <c r="L12" s="104">
        <v>-7.1</v>
      </c>
      <c r="M12" s="190">
        <v>-3.1083643013793418</v>
      </c>
      <c r="O12"/>
      <c r="P12" s="156">
        <v>-1.2</v>
      </c>
      <c r="Q12" s="156">
        <v>-3</v>
      </c>
      <c r="R12"/>
      <c r="S12"/>
      <c r="T12"/>
      <c r="U12"/>
      <c r="V12"/>
      <c r="W12"/>
      <c r="X12"/>
    </row>
    <row r="13" spans="1:24" s="13" customFormat="1" x14ac:dyDescent="0.25">
      <c r="A13" s="36" t="s">
        <v>175</v>
      </c>
      <c r="B13" s="36" t="s">
        <v>192</v>
      </c>
      <c r="C13" s="183">
        <v>-2</v>
      </c>
      <c r="D13" s="104">
        <v>-4</v>
      </c>
      <c r="E13" s="104">
        <v>-1.8</v>
      </c>
      <c r="F13" s="183">
        <v>0.7</v>
      </c>
      <c r="G13" s="104">
        <v>-2.9</v>
      </c>
      <c r="H13" s="104">
        <v>-1.6</v>
      </c>
      <c r="I13" s="104">
        <v>-0.9</v>
      </c>
      <c r="J13" s="183">
        <v>-1.2006161373692783</v>
      </c>
      <c r="K13" s="104">
        <v>0.7</v>
      </c>
      <c r="L13" s="104">
        <v>-7.3</v>
      </c>
      <c r="M13" s="190">
        <v>-3.3814521007232172</v>
      </c>
      <c r="O13"/>
      <c r="P13" s="156">
        <v>-1.1000000000000001</v>
      </c>
      <c r="Q13" s="156">
        <v>-2.8</v>
      </c>
      <c r="R13"/>
      <c r="S13"/>
      <c r="T13"/>
      <c r="U13"/>
      <c r="V13"/>
      <c r="W13"/>
      <c r="X13"/>
    </row>
    <row r="14" spans="1:24" s="13" customFormat="1" x14ac:dyDescent="0.25">
      <c r="A14" s="36"/>
      <c r="B14" s="36"/>
      <c r="C14" s="66"/>
      <c r="D14" s="67"/>
      <c r="E14" s="67"/>
      <c r="F14" s="66"/>
      <c r="G14" s="67"/>
      <c r="H14" s="67"/>
      <c r="I14" s="67"/>
      <c r="J14" s="66"/>
      <c r="K14" s="67"/>
      <c r="L14" s="67"/>
      <c r="M14" s="125"/>
      <c r="O14"/>
      <c r="P14" s="170"/>
      <c r="Q14" s="170"/>
      <c r="R14"/>
      <c r="S14"/>
      <c r="T14"/>
      <c r="U14"/>
      <c r="V14"/>
      <c r="W14"/>
      <c r="X14"/>
    </row>
    <row r="15" spans="1:24" s="13" customFormat="1" x14ac:dyDescent="0.25">
      <c r="A15" s="103" t="s">
        <v>176</v>
      </c>
      <c r="B15" s="131" t="s">
        <v>177</v>
      </c>
      <c r="C15" s="144">
        <v>-0.03</v>
      </c>
      <c r="D15" s="137">
        <v>-7.0000000000000007E-2</v>
      </c>
      <c r="E15" s="137">
        <v>-0.04</v>
      </c>
      <c r="F15" s="144">
        <v>0.01</v>
      </c>
      <c r="G15" s="137">
        <v>-0.06</v>
      </c>
      <c r="H15" s="137">
        <v>-0.03</v>
      </c>
      <c r="I15" s="137">
        <v>-0.02</v>
      </c>
      <c r="J15" s="144">
        <v>-0.02</v>
      </c>
      <c r="K15" s="137">
        <v>0.01</v>
      </c>
      <c r="L15" s="137">
        <v>-0.14000000000000001</v>
      </c>
      <c r="M15" s="191">
        <v>-6.8618351027509003E-2</v>
      </c>
      <c r="O15"/>
      <c r="P15" s="158">
        <v>-0.09</v>
      </c>
      <c r="Q15" s="158">
        <v>-0.22</v>
      </c>
      <c r="R15"/>
      <c r="S15"/>
      <c r="T15"/>
      <c r="U15"/>
      <c r="V15"/>
      <c r="W15"/>
      <c r="X15"/>
    </row>
    <row r="16" spans="1:24" s="101" customFormat="1" x14ac:dyDescent="0.25">
      <c r="A16" s="103" t="s">
        <v>109</v>
      </c>
      <c r="B16" s="132" t="s">
        <v>133</v>
      </c>
      <c r="C16" s="144">
        <v>-0.03</v>
      </c>
      <c r="D16" s="105">
        <v>-7.0000000000000007E-2</v>
      </c>
      <c r="E16" s="105">
        <f>+E15</f>
        <v>-0.04</v>
      </c>
      <c r="F16" s="144">
        <v>0.01</v>
      </c>
      <c r="G16" s="105">
        <v>-0.06</v>
      </c>
      <c r="H16" s="105">
        <v>-0.03</v>
      </c>
      <c r="I16" s="105">
        <v>-0.02</v>
      </c>
      <c r="J16" s="144">
        <v>-0.02</v>
      </c>
      <c r="K16" s="105">
        <v>0.01</v>
      </c>
      <c r="L16" s="105">
        <v>-0.14000000000000001</v>
      </c>
      <c r="M16" s="192">
        <v>-6.8468849675665147E-2</v>
      </c>
      <c r="O16"/>
      <c r="P16" s="158">
        <v>-0.09</v>
      </c>
      <c r="Q16" s="158">
        <v>-0.22</v>
      </c>
      <c r="R16"/>
      <c r="S16"/>
      <c r="T16"/>
      <c r="U16"/>
      <c r="V16"/>
      <c r="W16"/>
      <c r="X16"/>
    </row>
    <row r="17" spans="1:245" s="101" customFormat="1" x14ac:dyDescent="0.25">
      <c r="A17" s="103" t="s">
        <v>199</v>
      </c>
      <c r="B17" s="132" t="s">
        <v>200</v>
      </c>
      <c r="C17" s="147" t="s">
        <v>128</v>
      </c>
      <c r="D17" s="105" t="s">
        <v>128</v>
      </c>
      <c r="E17" s="105" t="s">
        <v>128</v>
      </c>
      <c r="F17" s="147">
        <v>0</v>
      </c>
      <c r="G17" s="105" t="s">
        <v>128</v>
      </c>
      <c r="H17" s="105" t="s">
        <v>128</v>
      </c>
      <c r="I17" s="105" t="s">
        <v>128</v>
      </c>
      <c r="J17" s="147">
        <v>0.1</v>
      </c>
      <c r="K17" s="105" t="s">
        <v>128</v>
      </c>
      <c r="L17" s="105" t="s">
        <v>128</v>
      </c>
      <c r="M17" s="192" t="s">
        <v>128</v>
      </c>
      <c r="O17"/>
      <c r="P17" s="158">
        <v>0</v>
      </c>
      <c r="Q17" s="158">
        <v>0.1</v>
      </c>
      <c r="R17"/>
      <c r="S17"/>
      <c r="T17"/>
      <c r="U17"/>
      <c r="V17"/>
      <c r="W17"/>
      <c r="X17"/>
    </row>
    <row r="18" spans="1:245" s="106" customFormat="1" x14ac:dyDescent="0.25">
      <c r="A18" s="103" t="s">
        <v>87</v>
      </c>
      <c r="B18" s="131" t="s">
        <v>62</v>
      </c>
      <c r="C18" s="146">
        <v>1.73</v>
      </c>
      <c r="D18" s="137">
        <v>1.76</v>
      </c>
      <c r="E18" s="137">
        <v>1.95</v>
      </c>
      <c r="F18" s="146">
        <v>2.04</v>
      </c>
      <c r="G18" s="137">
        <v>1.92</v>
      </c>
      <c r="H18" s="137">
        <v>2.0499999999999998</v>
      </c>
      <c r="I18" s="137">
        <v>2.1800000000000002</v>
      </c>
      <c r="J18" s="146">
        <v>2.17</v>
      </c>
      <c r="K18" s="137">
        <v>2.2599999999999998</v>
      </c>
      <c r="L18" s="137">
        <v>2.21</v>
      </c>
      <c r="M18" s="191">
        <v>2.4298490979185026</v>
      </c>
      <c r="O18"/>
      <c r="P18" s="159">
        <v>2.04</v>
      </c>
      <c r="Q18" s="159">
        <v>2.17</v>
      </c>
      <c r="R18"/>
      <c r="S18"/>
      <c r="T18"/>
      <c r="U18"/>
      <c r="V18"/>
      <c r="W18"/>
      <c r="X18"/>
    </row>
    <row r="19" spans="1:245" s="106" customFormat="1" x14ac:dyDescent="0.25">
      <c r="A19" s="103" t="s">
        <v>88</v>
      </c>
      <c r="B19" s="132" t="s">
        <v>63</v>
      </c>
      <c r="C19" s="147">
        <v>0.27</v>
      </c>
      <c r="D19" s="105">
        <v>-0.17</v>
      </c>
      <c r="E19" s="105">
        <v>-0.01</v>
      </c>
      <c r="F19" s="147">
        <v>0.11</v>
      </c>
      <c r="G19" s="105">
        <v>-4.4357500496777051E-2</v>
      </c>
      <c r="H19" s="105">
        <v>0.04</v>
      </c>
      <c r="I19" s="105">
        <v>-0.04</v>
      </c>
      <c r="J19" s="147">
        <v>0.23</v>
      </c>
      <c r="K19" s="105">
        <v>0.14000000000000001</v>
      </c>
      <c r="L19" s="105">
        <v>0.11</v>
      </c>
      <c r="M19" s="192">
        <v>5.66903778031441E-2</v>
      </c>
      <c r="O19"/>
      <c r="P19" s="158">
        <v>7.0000000000000007E-2</v>
      </c>
      <c r="Q19" s="158">
        <v>0.53</v>
      </c>
      <c r="R19"/>
      <c r="S19"/>
      <c r="T19"/>
      <c r="U19"/>
      <c r="V19"/>
      <c r="W19"/>
      <c r="X19"/>
    </row>
    <row r="20" spans="1:245" s="101" customFormat="1" x14ac:dyDescent="0.25">
      <c r="A20" s="103" t="s">
        <v>110</v>
      </c>
      <c r="B20" s="103" t="s">
        <v>27</v>
      </c>
      <c r="C20" s="145">
        <v>-6.7</v>
      </c>
      <c r="D20" s="117">
        <v>-7.6</v>
      </c>
      <c r="E20" s="117">
        <v>-5.5</v>
      </c>
      <c r="F20" s="145">
        <v>-4.4000000000000004</v>
      </c>
      <c r="G20" s="117">
        <v>-6.2</v>
      </c>
      <c r="H20" s="117">
        <v>-2.9</v>
      </c>
      <c r="I20" s="117">
        <v>-7.6</v>
      </c>
      <c r="J20" s="145">
        <v>-9.6</v>
      </c>
      <c r="K20" s="117">
        <v>-14.2</v>
      </c>
      <c r="L20" s="117">
        <v>-14.5</v>
      </c>
      <c r="M20" s="118">
        <v>-10.144425640234454</v>
      </c>
      <c r="O20"/>
      <c r="P20" s="160">
        <v>-4.4000000000000004</v>
      </c>
      <c r="Q20" s="160">
        <v>-9.6</v>
      </c>
      <c r="R20"/>
      <c r="S20"/>
      <c r="T20"/>
      <c r="U20"/>
      <c r="V20"/>
      <c r="W20"/>
      <c r="X20"/>
    </row>
    <row r="21" spans="1:245" s="101" customFormat="1" x14ac:dyDescent="0.25">
      <c r="A21" s="103" t="s">
        <v>217</v>
      </c>
      <c r="B21" s="103" t="s">
        <v>218</v>
      </c>
      <c r="C21" s="169">
        <v>-1</v>
      </c>
      <c r="D21" s="107">
        <v>-1.4</v>
      </c>
      <c r="E21" s="107">
        <v>-0.9</v>
      </c>
      <c r="F21" s="169">
        <v>-0.7</v>
      </c>
      <c r="G21" s="107">
        <v>-0.8</v>
      </c>
      <c r="H21" s="107">
        <v>0.3</v>
      </c>
      <c r="I21" s="107">
        <v>-3</v>
      </c>
      <c r="J21" s="169">
        <v>-4.0999999999999996</v>
      </c>
      <c r="K21" s="107">
        <v>-6.7</v>
      </c>
      <c r="L21" s="107">
        <v>-6.7</v>
      </c>
      <c r="M21" s="118">
        <v>-4.7002391044261804</v>
      </c>
      <c r="N21" s="173"/>
      <c r="O21" s="8"/>
      <c r="P21" s="160">
        <v>-0.7</v>
      </c>
      <c r="Q21" s="160">
        <v>-4.0999999999999996</v>
      </c>
      <c r="R21"/>
      <c r="S21"/>
      <c r="T21"/>
      <c r="U21"/>
      <c r="V21"/>
      <c r="W21"/>
      <c r="X21"/>
    </row>
    <row r="22" spans="1:245" s="101" customFormat="1" x14ac:dyDescent="0.25">
      <c r="A22" s="103" t="s">
        <v>29</v>
      </c>
      <c r="B22" s="103" t="s">
        <v>28</v>
      </c>
      <c r="C22" s="169">
        <v>36.1</v>
      </c>
      <c r="D22" s="117">
        <v>36.5</v>
      </c>
      <c r="E22" s="117">
        <v>37.200000000000003</v>
      </c>
      <c r="F22" s="169">
        <v>37.9</v>
      </c>
      <c r="G22" s="117">
        <v>37.1</v>
      </c>
      <c r="H22" s="117">
        <v>37.6</v>
      </c>
      <c r="I22" s="117">
        <v>39.6</v>
      </c>
      <c r="J22" s="169">
        <v>39.5</v>
      </c>
      <c r="K22" s="117">
        <v>40.9</v>
      </c>
      <c r="L22" s="117">
        <v>39.700000000000003</v>
      </c>
      <c r="M22" s="118">
        <v>42.533624887011086</v>
      </c>
      <c r="O22"/>
      <c r="P22" s="160">
        <v>37.9</v>
      </c>
      <c r="Q22" s="160">
        <v>39.5</v>
      </c>
      <c r="R22"/>
      <c r="S22"/>
      <c r="T22"/>
      <c r="U22"/>
      <c r="V22"/>
      <c r="W22"/>
      <c r="X22"/>
    </row>
    <row r="23" spans="1:245" s="101" customFormat="1" x14ac:dyDescent="0.25">
      <c r="A23" s="103" t="s">
        <v>64</v>
      </c>
      <c r="B23" s="131" t="s">
        <v>107</v>
      </c>
      <c r="C23" s="179">
        <v>76</v>
      </c>
      <c r="D23" s="119">
        <v>85.5</v>
      </c>
      <c r="E23" s="137">
        <v>60</v>
      </c>
      <c r="F23" s="179">
        <v>51.7</v>
      </c>
      <c r="G23" s="119">
        <v>57.1</v>
      </c>
      <c r="H23" s="119">
        <v>47.9</v>
      </c>
      <c r="I23" s="137">
        <v>39</v>
      </c>
      <c r="J23" s="179">
        <v>35.299999999999997</v>
      </c>
      <c r="K23" s="119">
        <v>40.1</v>
      </c>
      <c r="L23" s="119">
        <v>43.5</v>
      </c>
      <c r="M23" s="193">
        <v>39.125136680407302</v>
      </c>
      <c r="O23"/>
      <c r="P23" s="160">
        <v>51.7</v>
      </c>
      <c r="Q23" s="160">
        <v>35.299999999999997</v>
      </c>
      <c r="R23"/>
      <c r="S23"/>
      <c r="T23"/>
      <c r="U23"/>
      <c r="V23"/>
      <c r="W23"/>
      <c r="X23"/>
    </row>
    <row r="24" spans="1:245" s="101" customFormat="1" x14ac:dyDescent="0.25">
      <c r="A24" s="103"/>
      <c r="B24" s="131"/>
      <c r="C24" s="144"/>
      <c r="D24" s="119"/>
      <c r="E24" s="119"/>
      <c r="F24" s="144"/>
      <c r="G24" s="119"/>
      <c r="H24" s="119"/>
      <c r="I24" s="119"/>
      <c r="J24" s="144"/>
      <c r="K24" s="119"/>
      <c r="L24" s="119"/>
      <c r="M24" s="115"/>
      <c r="O24"/>
      <c r="P24" s="157"/>
      <c r="Q24" s="157"/>
      <c r="R24"/>
      <c r="S24"/>
      <c r="T24"/>
      <c r="U24"/>
      <c r="V24"/>
      <c r="W24"/>
      <c r="X24"/>
    </row>
    <row r="25" spans="1:245" s="101" customFormat="1" x14ac:dyDescent="0.25">
      <c r="A25" s="103" t="s">
        <v>173</v>
      </c>
      <c r="B25" s="131" t="s">
        <v>174</v>
      </c>
      <c r="C25" s="121">
        <v>5240</v>
      </c>
      <c r="D25" s="108">
        <v>5934</v>
      </c>
      <c r="E25" s="108">
        <v>5804</v>
      </c>
      <c r="F25" s="121">
        <v>7181</v>
      </c>
      <c r="G25" s="108">
        <v>2378</v>
      </c>
      <c r="H25" s="108">
        <v>4441</v>
      </c>
      <c r="I25" s="108">
        <v>2004</v>
      </c>
      <c r="J25" s="121">
        <v>2368.4940000000006</v>
      </c>
      <c r="K25" s="108">
        <v>5170</v>
      </c>
      <c r="L25" s="108">
        <v>2146</v>
      </c>
      <c r="M25" s="194">
        <v>1538.096</v>
      </c>
      <c r="O25"/>
      <c r="P25" s="161">
        <v>16004</v>
      </c>
      <c r="Q25" s="161">
        <v>11222.571</v>
      </c>
      <c r="R25"/>
      <c r="S25"/>
      <c r="T25"/>
      <c r="U25"/>
      <c r="V25"/>
      <c r="W25"/>
      <c r="X25"/>
    </row>
    <row r="26" spans="1:245" s="101" customFormat="1" x14ac:dyDescent="0.25">
      <c r="A26" s="103" t="s">
        <v>214</v>
      </c>
      <c r="B26" s="132" t="s">
        <v>215</v>
      </c>
      <c r="C26" s="148">
        <v>-4102</v>
      </c>
      <c r="D26" s="109">
        <v>-4182</v>
      </c>
      <c r="E26" s="109">
        <v>-4352</v>
      </c>
      <c r="F26" s="148">
        <v>-4496</v>
      </c>
      <c r="G26" s="109">
        <v>-4786</v>
      </c>
      <c r="H26" s="109">
        <v>-4574</v>
      </c>
      <c r="I26" s="109">
        <v>-4575</v>
      </c>
      <c r="J26" s="148">
        <v>-4604.78856</v>
      </c>
      <c r="K26" s="109">
        <v>-4534</v>
      </c>
      <c r="L26" s="109">
        <v>-4800</v>
      </c>
      <c r="M26" s="128">
        <v>-4741.1361500000003</v>
      </c>
      <c r="O26"/>
      <c r="P26" s="161">
        <v>-18431</v>
      </c>
      <c r="Q26" s="161">
        <v>-18679.743490000001</v>
      </c>
      <c r="R26"/>
      <c r="S26"/>
      <c r="T26"/>
      <c r="U26"/>
      <c r="V26"/>
      <c r="W26"/>
      <c r="X26"/>
    </row>
    <row r="27" spans="1:245" s="101" customFormat="1" x14ac:dyDescent="0.25">
      <c r="A27" s="103"/>
      <c r="B27" s="132"/>
      <c r="C27" s="145"/>
      <c r="D27" s="117"/>
      <c r="E27" s="117"/>
      <c r="F27" s="145"/>
      <c r="G27" s="117"/>
      <c r="H27" s="117"/>
      <c r="I27" s="117"/>
      <c r="J27" s="145"/>
      <c r="K27" s="117"/>
      <c r="L27" s="117"/>
      <c r="M27" s="116"/>
      <c r="O27"/>
      <c r="P27" s="157"/>
      <c r="Q27" s="157"/>
      <c r="R27"/>
      <c r="S27"/>
      <c r="T27"/>
      <c r="U27"/>
      <c r="V27"/>
      <c r="W27"/>
      <c r="X27"/>
    </row>
    <row r="28" spans="1:245" s="101" customFormat="1" x14ac:dyDescent="0.25">
      <c r="A28" s="36" t="s">
        <v>159</v>
      </c>
      <c r="B28" s="36" t="s">
        <v>160</v>
      </c>
      <c r="C28" s="121">
        <v>107641</v>
      </c>
      <c r="D28" s="127">
        <v>107765.65674000001</v>
      </c>
      <c r="E28" s="127">
        <v>58736.287499999999</v>
      </c>
      <c r="F28" s="121">
        <v>59277.457730000002</v>
      </c>
      <c r="G28" s="127">
        <v>59402.093110000002</v>
      </c>
      <c r="H28" s="127">
        <v>59765.932329999996</v>
      </c>
      <c r="I28" s="127">
        <v>60245.827300000004</v>
      </c>
      <c r="J28" s="121">
        <v>59711.13321</v>
      </c>
      <c r="K28" s="127">
        <v>60579</v>
      </c>
      <c r="L28" s="127">
        <f>60240+629</f>
        <v>60869</v>
      </c>
      <c r="M28" s="110">
        <v>61439.909209999998</v>
      </c>
      <c r="O28"/>
      <c r="P28" s="161">
        <v>59277.457730000002</v>
      </c>
      <c r="Q28" s="161">
        <v>59711.13321</v>
      </c>
      <c r="R28"/>
      <c r="S28"/>
      <c r="T28"/>
      <c r="U28"/>
      <c r="V28"/>
      <c r="W28"/>
      <c r="X28"/>
    </row>
    <row r="29" spans="1:245" s="101" customFormat="1" x14ac:dyDescent="0.25">
      <c r="A29" s="36" t="s">
        <v>163</v>
      </c>
      <c r="B29" s="36" t="s">
        <v>164</v>
      </c>
      <c r="C29" s="121">
        <v>2854</v>
      </c>
      <c r="D29" s="127">
        <v>2746.4103599999999</v>
      </c>
      <c r="E29" s="127">
        <v>42909.702100000002</v>
      </c>
      <c r="F29" s="121">
        <v>42876.859120000001</v>
      </c>
      <c r="G29" s="127">
        <v>42675.879500000003</v>
      </c>
      <c r="H29" s="127">
        <v>42763.213239999997</v>
      </c>
      <c r="I29" s="127">
        <v>42825.288339999999</v>
      </c>
      <c r="J29" s="121">
        <v>43117.34031</v>
      </c>
      <c r="K29" s="127">
        <v>43245</v>
      </c>
      <c r="L29" s="127">
        <v>43126.98</v>
      </c>
      <c r="M29" s="110">
        <v>43067.866950000003</v>
      </c>
      <c r="O29"/>
      <c r="P29" s="161">
        <v>42876.859120000001</v>
      </c>
      <c r="Q29" s="161">
        <v>43117.34031</v>
      </c>
      <c r="R29"/>
      <c r="S29"/>
      <c r="T29"/>
      <c r="U29"/>
      <c r="V29"/>
      <c r="W29"/>
      <c r="X29"/>
    </row>
    <row r="30" spans="1:245" ht="13.15" customHeight="1" x14ac:dyDescent="0.25">
      <c r="A30" s="111" t="s">
        <v>158</v>
      </c>
      <c r="B30" s="54" t="s">
        <v>157</v>
      </c>
      <c r="C30" s="122">
        <v>-34393</v>
      </c>
      <c r="D30" s="124">
        <v>-23674.235920000003</v>
      </c>
      <c r="E30" s="124">
        <v>-34197.763460000002</v>
      </c>
      <c r="F30" s="122">
        <v>-41339.786039999999</v>
      </c>
      <c r="G30" s="124">
        <v>-38775.167849999998</v>
      </c>
      <c r="H30" s="124">
        <v>-45918.674429999999</v>
      </c>
      <c r="I30" s="124">
        <v>-53897.372100000001</v>
      </c>
      <c r="J30" s="122">
        <v>-58754.834490000001</v>
      </c>
      <c r="K30" s="124">
        <v>-51603</v>
      </c>
      <c r="L30" s="124">
        <v>-48598</v>
      </c>
      <c r="M30" s="195">
        <v>-49681.473020000005</v>
      </c>
      <c r="P30" s="171">
        <v>-41339.786039999999</v>
      </c>
      <c r="Q30" s="171">
        <v>-58754.834490000001</v>
      </c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</row>
    <row r="31" spans="1:245" x14ac:dyDescent="0.25">
      <c r="A31" s="103" t="s">
        <v>105</v>
      </c>
      <c r="B31" s="132" t="s">
        <v>104</v>
      </c>
      <c r="C31" s="149">
        <v>76102</v>
      </c>
      <c r="D31" s="123">
        <v>86837.831179999994</v>
      </c>
      <c r="E31" s="123">
        <v>67448.226139999999</v>
      </c>
      <c r="F31" s="149">
        <v>60814.530810000004</v>
      </c>
      <c r="G31" s="123">
        <v>63302.804759999999</v>
      </c>
      <c r="H31" s="123">
        <v>56610.471139999994</v>
      </c>
      <c r="I31" s="123">
        <v>49173.743540000003</v>
      </c>
      <c r="J31" s="149">
        <v>44073.639029999998</v>
      </c>
      <c r="K31" s="123">
        <v>52221</v>
      </c>
      <c r="L31" s="123">
        <f>+L30+L29+L28</f>
        <v>55397.98</v>
      </c>
      <c r="M31" s="196">
        <v>54826.303140000004</v>
      </c>
      <c r="P31" s="161">
        <v>60814.530810000004</v>
      </c>
      <c r="Q31" s="161">
        <v>44073.639029999998</v>
      </c>
    </row>
    <row r="32" spans="1:245" x14ac:dyDescent="0.25">
      <c r="A32" s="112"/>
      <c r="B32" s="133"/>
      <c r="C32" s="150"/>
      <c r="D32" s="138"/>
      <c r="E32" s="138"/>
      <c r="F32" s="150"/>
      <c r="G32" s="138"/>
      <c r="H32" s="138"/>
      <c r="I32" s="138"/>
      <c r="J32" s="150"/>
      <c r="K32" s="138"/>
      <c r="L32" s="138"/>
      <c r="M32" s="130"/>
      <c r="P32" s="162"/>
      <c r="Q32" s="162"/>
    </row>
    <row r="34" spans="1:1" x14ac:dyDescent="0.25">
      <c r="A34" s="172"/>
    </row>
  </sheetData>
  <pageMargins left="0.39370078740157483" right="0.39370078740157483" top="0.78740157480314965" bottom="0.39370078740157483" header="0.31496062992125984" footer="0.31496062992125984"/>
  <pageSetup paperSize="8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29"/>
  <sheetViews>
    <sheetView showGridLines="0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4" sqref="A4"/>
    </sheetView>
  </sheetViews>
  <sheetFormatPr defaultRowHeight="12.75" x14ac:dyDescent="0.2"/>
  <cols>
    <col min="1" max="1" width="38.42578125" customWidth="1"/>
    <col min="2" max="2" width="34.5703125" customWidth="1"/>
    <col min="3" max="6" width="10.140625" bestFit="1" customWidth="1"/>
    <col min="12" max="12" width="10.42578125" customWidth="1"/>
    <col min="16" max="16" width="4.5703125" customWidth="1"/>
    <col min="17" max="19" width="9.7109375" customWidth="1"/>
    <col min="20" max="20" width="9.140625" style="4" customWidth="1"/>
    <col min="21" max="21" width="10.140625" bestFit="1" customWidth="1"/>
  </cols>
  <sheetData>
    <row r="1" spans="1:256" x14ac:dyDescent="0.2">
      <c r="A1" s="7" t="s">
        <v>114</v>
      </c>
      <c r="B1" s="7" t="s">
        <v>59</v>
      </c>
      <c r="C1" s="2"/>
      <c r="D1" s="2"/>
      <c r="E1" s="2"/>
      <c r="F1" s="2"/>
      <c r="G1" s="2"/>
    </row>
    <row r="3" spans="1:256" x14ac:dyDescent="0.2">
      <c r="A3" s="8" t="s">
        <v>115</v>
      </c>
      <c r="U3" s="3"/>
      <c r="V3" s="3"/>
      <c r="W3" s="3"/>
      <c r="X3" s="3"/>
      <c r="Y3" s="3"/>
      <c r="Z3" s="3"/>
      <c r="AA3" s="3"/>
      <c r="AB3" s="3"/>
    </row>
    <row r="6" spans="1:256" x14ac:dyDescent="0.2"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256" x14ac:dyDescent="0.2"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256" x14ac:dyDescent="0.2"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256" x14ac:dyDescent="0.2"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256" x14ac:dyDescent="0.2"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256" x14ac:dyDescent="0.2"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256" x14ac:dyDescent="0.2"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256" x14ac:dyDescent="0.2">
      <c r="U13" s="5"/>
      <c r="V13" s="1"/>
      <c r="W13" s="5"/>
      <c r="X13" s="5"/>
      <c r="Y13" s="5"/>
      <c r="Z13" s="5"/>
      <c r="AA13" s="5"/>
      <c r="AB13" s="5"/>
      <c r="AC13" s="5"/>
      <c r="AD13" s="5"/>
      <c r="AE13" s="5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x14ac:dyDescent="0.2"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256" x14ac:dyDescent="0.2">
      <c r="U15" s="5"/>
      <c r="V15" s="1"/>
      <c r="W15" s="5"/>
      <c r="X15" s="5"/>
      <c r="Y15" s="5"/>
      <c r="Z15" s="5"/>
      <c r="AA15" s="5"/>
      <c r="AB15" s="5"/>
      <c r="AC15" s="5"/>
      <c r="AD15" s="5"/>
      <c r="AE15" s="5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x14ac:dyDescent="0.2"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256" x14ac:dyDescent="0.2"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256" x14ac:dyDescent="0.2">
      <c r="U18" s="5"/>
      <c r="V18" s="1"/>
      <c r="W18" s="5"/>
      <c r="X18" s="5"/>
      <c r="Y18" s="5"/>
      <c r="Z18" s="5"/>
      <c r="AA18" s="5"/>
      <c r="AB18" s="5"/>
      <c r="AC18" s="5"/>
      <c r="AD18" s="5"/>
      <c r="AE18" s="5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x14ac:dyDescent="0.2"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256" x14ac:dyDescent="0.2"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256" x14ac:dyDescent="0.2">
      <c r="U21" s="5"/>
      <c r="V21" s="1"/>
      <c r="W21" s="5"/>
      <c r="X21" s="5"/>
      <c r="Y21" s="5"/>
      <c r="Z21" s="5"/>
      <c r="AA21" s="5"/>
      <c r="AB21" s="5"/>
      <c r="AC21" s="5"/>
      <c r="AD21" s="5"/>
      <c r="AE21" s="5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x14ac:dyDescent="0.2"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256" ht="20.25" customHeight="1" x14ac:dyDescent="0.2"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256" x14ac:dyDescent="0.2"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6" spans="1:256" ht="19.7" customHeight="1" x14ac:dyDescent="0.2"/>
    <row r="29" spans="1:256" x14ac:dyDescent="0.2">
      <c r="A29" s="4"/>
      <c r="B29" s="4"/>
    </row>
  </sheetData>
  <pageMargins left="0.78740157480314965" right="0.39370078740157483" top="0.78740157480314965" bottom="0.3937007874015748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BS Suominen</vt:lpstr>
      <vt:lpstr>IS Suominen</vt:lpstr>
      <vt:lpstr>Cash flow Suominen</vt:lpstr>
      <vt:lpstr>Key figures Suominen</vt:lpstr>
      <vt:lpstr>Segments Suominen</vt:lpstr>
      <vt:lpstr>'BS Suominen'!Print_Area</vt:lpstr>
      <vt:lpstr>'Cash flow Suominen'!Print_Area</vt:lpstr>
      <vt:lpstr>'IS Suominen'!Print_Area</vt:lpstr>
      <vt:lpstr>'Key figures Suominen'!Print_Area</vt:lpstr>
    </vt:vector>
  </TitlesOfParts>
  <Company>Investis Flife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Investis Flife</dc:creator>
  <cp:lastModifiedBy>Sirpa Koskinen</cp:lastModifiedBy>
  <cp:lastPrinted>2024-04-15T09:17:13Z</cp:lastPrinted>
  <dcterms:created xsi:type="dcterms:W3CDTF">2012-10-24T02:00:00Z</dcterms:created>
  <dcterms:modified xsi:type="dcterms:W3CDTF">2025-10-15T11:13:51Z</dcterms:modified>
</cp:coreProperties>
</file>